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2435" windowHeight="9525" activeTab="3"/>
  </bookViews>
  <sheets>
    <sheet name="Batting" sheetId="1" r:id="rId1"/>
    <sheet name="Pitching" sheetId="2" r:id="rId2"/>
    <sheet name="Batting Against" sheetId="3" r:id="rId3"/>
    <sheet name="Fielding" sheetId="4" r:id="rId4"/>
  </sheets>
  <definedNames>
    <definedName name="_xlnm._FilterDatabase" localSheetId="3" hidden="1">Fielding!$A$2:$A$11</definedName>
  </definedNames>
  <calcPr calcId="145621"/>
</workbook>
</file>

<file path=xl/calcChain.xml><?xml version="1.0" encoding="utf-8"?>
<calcChain xmlns="http://schemas.openxmlformats.org/spreadsheetml/2006/main">
  <c r="L13" i="4" l="1"/>
  <c r="K13" i="4"/>
  <c r="L12" i="4"/>
  <c r="K12" i="4"/>
  <c r="J12" i="4"/>
  <c r="A12" i="4"/>
  <c r="A13" i="4"/>
  <c r="O12" i="4"/>
  <c r="N12" i="4"/>
  <c r="M12" i="4"/>
  <c r="I12" i="4"/>
  <c r="H12" i="4"/>
  <c r="G12" i="4"/>
  <c r="E12" i="4"/>
  <c r="D12" i="4"/>
  <c r="C12" i="4"/>
  <c r="T11" i="4"/>
  <c r="T10" i="4"/>
  <c r="T9" i="4"/>
  <c r="T8" i="4"/>
  <c r="T7" i="4"/>
  <c r="T6" i="4"/>
  <c r="T5" i="4"/>
  <c r="T4" i="4"/>
  <c r="T3" i="4"/>
  <c r="O13" i="4"/>
  <c r="N13" i="4"/>
  <c r="M13" i="4"/>
  <c r="J13" i="4"/>
  <c r="I13" i="4"/>
  <c r="H13" i="4"/>
  <c r="G13" i="4"/>
  <c r="E13" i="4"/>
  <c r="D13" i="4"/>
  <c r="C13" i="4"/>
  <c r="U11" i="4"/>
  <c r="R11" i="4" s="1"/>
  <c r="S11" i="4"/>
  <c r="P11" i="4"/>
  <c r="Q11" i="4" s="1"/>
  <c r="U10" i="4"/>
  <c r="R10" i="4" s="1"/>
  <c r="S10" i="4"/>
  <c r="P10" i="4"/>
  <c r="Q10" i="4" s="1"/>
  <c r="U9" i="4"/>
  <c r="R9" i="4" s="1"/>
  <c r="S9" i="4"/>
  <c r="P9" i="4"/>
  <c r="Q9" i="4" s="1"/>
  <c r="U8" i="4"/>
  <c r="R8" i="4" s="1"/>
  <c r="S8" i="4"/>
  <c r="P8" i="4"/>
  <c r="Q8" i="4" s="1"/>
  <c r="U7" i="4"/>
  <c r="R7" i="4" s="1"/>
  <c r="S7" i="4"/>
  <c r="P7" i="4"/>
  <c r="Q7" i="4" s="1"/>
  <c r="U6" i="4"/>
  <c r="R6" i="4" s="1"/>
  <c r="S6" i="4"/>
  <c r="P6" i="4"/>
  <c r="Q6" i="4" s="1"/>
  <c r="U5" i="4"/>
  <c r="R5" i="4" s="1"/>
  <c r="S5" i="4"/>
  <c r="P5" i="4"/>
  <c r="Q5" i="4" s="1"/>
  <c r="U4" i="4"/>
  <c r="R4" i="4" s="1"/>
  <c r="S4" i="4"/>
  <c r="P4" i="4"/>
  <c r="Q4" i="4" s="1"/>
  <c r="S3" i="4"/>
  <c r="U3" i="4"/>
  <c r="R3" i="4" s="1"/>
  <c r="P3" i="4"/>
  <c r="Q3" i="4" s="1"/>
  <c r="Y12" i="3"/>
  <c r="V12" i="3" s="1"/>
  <c r="V11" i="3"/>
  <c r="V10" i="3"/>
  <c r="V9" i="3"/>
  <c r="V8" i="3"/>
  <c r="V7" i="3"/>
  <c r="V6" i="3"/>
  <c r="V5" i="3"/>
  <c r="V4" i="3"/>
  <c r="Y11" i="3"/>
  <c r="Y10" i="3"/>
  <c r="Y9" i="3"/>
  <c r="Y8" i="3"/>
  <c r="Y7" i="3"/>
  <c r="Y6" i="3"/>
  <c r="Y5" i="3"/>
  <c r="Y4" i="3"/>
  <c r="V3" i="3"/>
  <c r="Y3" i="3"/>
  <c r="V12" i="1"/>
  <c r="V11" i="1"/>
  <c r="V10" i="1"/>
  <c r="V9" i="1"/>
  <c r="V8" i="1"/>
  <c r="V7" i="1"/>
  <c r="V6" i="1"/>
  <c r="V5" i="1"/>
  <c r="V4" i="1"/>
  <c r="V3" i="1"/>
  <c r="Y12" i="1"/>
  <c r="Y11" i="1"/>
  <c r="Y10" i="1"/>
  <c r="Y9" i="1"/>
  <c r="Y8" i="1"/>
  <c r="Y7" i="1"/>
  <c r="Y6" i="1"/>
  <c r="Y5" i="1"/>
  <c r="Y4" i="1"/>
  <c r="Y3" i="1"/>
  <c r="U12" i="4" l="1"/>
  <c r="P13" i="4"/>
  <c r="Q13" i="4" s="1"/>
  <c r="T13" i="4"/>
  <c r="T12" i="4"/>
  <c r="S13" i="4"/>
  <c r="U13" i="4"/>
  <c r="F13" i="4" s="1"/>
  <c r="F12" i="4"/>
  <c r="P12" i="4"/>
  <c r="Q12" i="4" s="1"/>
  <c r="S12" i="4"/>
  <c r="R13" i="4"/>
  <c r="S12" i="3"/>
  <c r="X12" i="1"/>
  <c r="X11" i="1"/>
  <c r="X10" i="1"/>
  <c r="X9" i="1"/>
  <c r="X8" i="1"/>
  <c r="X7" i="1"/>
  <c r="X6" i="1"/>
  <c r="X5" i="1"/>
  <c r="X4" i="1"/>
  <c r="X3" i="1"/>
  <c r="X11" i="3"/>
  <c r="X10" i="3"/>
  <c r="X9" i="3"/>
  <c r="X8" i="3"/>
  <c r="X7" i="3"/>
  <c r="X6" i="3"/>
  <c r="X5" i="3"/>
  <c r="X4" i="3"/>
  <c r="X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U11" i="3"/>
  <c r="T11" i="3"/>
  <c r="U10" i="3"/>
  <c r="T10" i="3"/>
  <c r="U9" i="3"/>
  <c r="T9" i="3"/>
  <c r="U8" i="3"/>
  <c r="T8" i="3"/>
  <c r="U7" i="3"/>
  <c r="T7" i="3"/>
  <c r="U6" i="3"/>
  <c r="T6" i="3"/>
  <c r="U5" i="3"/>
  <c r="T5" i="3"/>
  <c r="U4" i="3"/>
  <c r="T4" i="3"/>
  <c r="U3" i="3"/>
  <c r="T3" i="3"/>
  <c r="AD10" i="2"/>
  <c r="AA10" i="2" s="1"/>
  <c r="AC10" i="2"/>
  <c r="AB10" i="2"/>
  <c r="Z10" i="2"/>
  <c r="Y10" i="2"/>
  <c r="X10" i="2"/>
  <c r="W10" i="2"/>
  <c r="V10" i="2"/>
  <c r="AD9" i="2"/>
  <c r="AA9" i="2" s="1"/>
  <c r="AC9" i="2"/>
  <c r="AB9" i="2"/>
  <c r="Z9" i="2"/>
  <c r="X9" i="2"/>
  <c r="W9" i="2"/>
  <c r="V9" i="2"/>
  <c r="AD8" i="2"/>
  <c r="AC8" i="2"/>
  <c r="AB8" i="2"/>
  <c r="AA8" i="2"/>
  <c r="Z8" i="2"/>
  <c r="Y8" i="2"/>
  <c r="X8" i="2"/>
  <c r="W8" i="2"/>
  <c r="V8" i="2"/>
  <c r="AD7" i="2"/>
  <c r="AC7" i="2"/>
  <c r="AB7" i="2"/>
  <c r="AA7" i="2"/>
  <c r="Z7" i="2"/>
  <c r="Y7" i="2"/>
  <c r="X7" i="2"/>
  <c r="W7" i="2"/>
  <c r="V7" i="2"/>
  <c r="AD6" i="2"/>
  <c r="AA6" i="2" s="1"/>
  <c r="AC6" i="2"/>
  <c r="AB6" i="2"/>
  <c r="Z6" i="2"/>
  <c r="X6" i="2"/>
  <c r="W6" i="2"/>
  <c r="V6" i="2"/>
  <c r="AD5" i="2"/>
  <c r="AA5" i="2" s="1"/>
  <c r="AC5" i="2"/>
  <c r="AB5" i="2"/>
  <c r="Z5" i="2"/>
  <c r="X5" i="2"/>
  <c r="W5" i="2"/>
  <c r="V5" i="2"/>
  <c r="AB4" i="2"/>
  <c r="AB3" i="2"/>
  <c r="AA4" i="2"/>
  <c r="AA3" i="2"/>
  <c r="Z4" i="2"/>
  <c r="Z3" i="2"/>
  <c r="Y4" i="2"/>
  <c r="Y3" i="2"/>
  <c r="AD4" i="2"/>
  <c r="AC4" i="2"/>
  <c r="X4" i="2"/>
  <c r="W4" i="2"/>
  <c r="V4" i="2"/>
  <c r="U12" i="2"/>
  <c r="T12" i="2"/>
  <c r="S12" i="2"/>
  <c r="R12" i="2"/>
  <c r="Q12" i="2"/>
  <c r="P12" i="2"/>
  <c r="O12" i="2"/>
  <c r="AC12" i="2" s="1"/>
  <c r="N12" i="2"/>
  <c r="M12" i="2"/>
  <c r="L12" i="2"/>
  <c r="K12" i="2"/>
  <c r="AD11" i="2"/>
  <c r="AD12" i="2" s="1"/>
  <c r="J12" i="2" s="1"/>
  <c r="AD3" i="2"/>
  <c r="I12" i="2"/>
  <c r="H12" i="2"/>
  <c r="G12" i="2"/>
  <c r="F12" i="2"/>
  <c r="E12" i="2"/>
  <c r="D12" i="2"/>
  <c r="C12" i="2"/>
  <c r="B12" i="2"/>
  <c r="A12" i="2"/>
  <c r="AC11" i="2"/>
  <c r="X11" i="2"/>
  <c r="W11" i="2"/>
  <c r="V11" i="2"/>
  <c r="AC3" i="2"/>
  <c r="X3" i="2"/>
  <c r="W3" i="2"/>
  <c r="V3" i="2"/>
  <c r="U10" i="1"/>
  <c r="W10" i="1" s="1"/>
  <c r="T10" i="1"/>
  <c r="U9" i="1"/>
  <c r="W9" i="1" s="1"/>
  <c r="T9" i="1"/>
  <c r="U8" i="1"/>
  <c r="T8" i="1"/>
  <c r="U7" i="1"/>
  <c r="W7" i="1" s="1"/>
  <c r="T7" i="1"/>
  <c r="U6" i="1"/>
  <c r="T6" i="1"/>
  <c r="U5" i="1"/>
  <c r="W5" i="1" s="1"/>
  <c r="T5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U11" i="1"/>
  <c r="U4" i="1"/>
  <c r="U3" i="1"/>
  <c r="T11" i="1"/>
  <c r="T4" i="1"/>
  <c r="T3" i="1"/>
  <c r="R12" i="4" l="1"/>
  <c r="W11" i="3"/>
  <c r="W9" i="3"/>
  <c r="W7" i="3"/>
  <c r="W5" i="3"/>
  <c r="X12" i="3"/>
  <c r="W4" i="3"/>
  <c r="W6" i="3"/>
  <c r="W8" i="3"/>
  <c r="W10" i="3"/>
  <c r="U12" i="3"/>
  <c r="W3" i="3"/>
  <c r="T12" i="3"/>
  <c r="Y9" i="2"/>
  <c r="Y6" i="2"/>
  <c r="Z11" i="2"/>
  <c r="AB11" i="2"/>
  <c r="Y11" i="2"/>
  <c r="AA11" i="2"/>
  <c r="AB12" i="2"/>
  <c r="Y5" i="2"/>
  <c r="Y12" i="2"/>
  <c r="Z12" i="2"/>
  <c r="AA12" i="2"/>
  <c r="V12" i="2"/>
  <c r="X12" i="2"/>
  <c r="W12" i="2"/>
  <c r="W6" i="1"/>
  <c r="W8" i="1"/>
  <c r="U12" i="1"/>
  <c r="W11" i="1"/>
  <c r="W12" i="1"/>
  <c r="T12" i="1"/>
  <c r="W4" i="1"/>
  <c r="W3" i="1"/>
  <c r="W12" i="3" l="1"/>
</calcChain>
</file>

<file path=xl/sharedStrings.xml><?xml version="1.0" encoding="utf-8"?>
<sst xmlns="http://schemas.openxmlformats.org/spreadsheetml/2006/main" count="235" uniqueCount="66">
  <si>
    <t>Year</t>
  </si>
  <si>
    <t>G</t>
  </si>
  <si>
    <t>AB</t>
  </si>
  <si>
    <t>R</t>
  </si>
  <si>
    <t>H</t>
  </si>
  <si>
    <t>2B</t>
  </si>
  <si>
    <t>3B</t>
  </si>
  <si>
    <t>HR</t>
  </si>
  <si>
    <t>OBP</t>
  </si>
  <si>
    <t>SLG</t>
  </si>
  <si>
    <t>OPS</t>
  </si>
  <si>
    <t>SO</t>
  </si>
  <si>
    <t>BB</t>
  </si>
  <si>
    <t>IBB</t>
  </si>
  <si>
    <t>HBP</t>
  </si>
  <si>
    <t>SF</t>
  </si>
  <si>
    <t>DP</t>
  </si>
  <si>
    <t>SB</t>
  </si>
  <si>
    <t>CS</t>
  </si>
  <si>
    <t>RBI</t>
  </si>
  <si>
    <t>BA</t>
  </si>
  <si>
    <t>SH</t>
  </si>
  <si>
    <t>PA</t>
  </si>
  <si>
    <t>Nolan Ryan</t>
  </si>
  <si>
    <t>W</t>
  </si>
  <si>
    <t>L</t>
  </si>
  <si>
    <t>WPct</t>
  </si>
  <si>
    <t>GS</t>
  </si>
  <si>
    <t>GF</t>
  </si>
  <si>
    <t>CG</t>
  </si>
  <si>
    <t>SHO</t>
  </si>
  <si>
    <t>SV</t>
  </si>
  <si>
    <t>IP</t>
  </si>
  <si>
    <t>ER</t>
  </si>
  <si>
    <t>BK</t>
  </si>
  <si>
    <t>WP</t>
  </si>
  <si>
    <t>BF</t>
  </si>
  <si>
    <t>ERA</t>
  </si>
  <si>
    <t>WHIP</t>
  </si>
  <si>
    <t>H/9</t>
  </si>
  <si>
    <t>HR/9</t>
  </si>
  <si>
    <t>BB/9</t>
  </si>
  <si>
    <t>SO/9</t>
  </si>
  <si>
    <t>SO/BB</t>
  </si>
  <si>
    <t>IPdec</t>
  </si>
  <si>
    <t>Total</t>
  </si>
  <si>
    <t>Ryan</t>
  </si>
  <si>
    <t>BAbip</t>
  </si>
  <si>
    <t>ROE</t>
  </si>
  <si>
    <t>TB</t>
  </si>
  <si>
    <t>Pos</t>
  </si>
  <si>
    <t>Inn</t>
  </si>
  <si>
    <t>PO</t>
  </si>
  <si>
    <t>A</t>
  </si>
  <si>
    <t>E</t>
  </si>
  <si>
    <t>Ch</t>
  </si>
  <si>
    <t>P</t>
  </si>
  <si>
    <t>RF/9</t>
  </si>
  <si>
    <t>RF/G</t>
  </si>
  <si>
    <t>PkO</t>
  </si>
  <si>
    <t>CS%</t>
  </si>
  <si>
    <t>Fld%</t>
  </si>
  <si>
    <t>InnDec</t>
  </si>
  <si>
    <t>All</t>
  </si>
  <si>
    <t>PB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</si>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</sst>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2" fontId="3" fillId="2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X12" sqref="X12"/>
    </sheetView>
  </sheetViews>
  <sheetFormatPr defaultRowHeight="15" x14ac:dyDescent="0.25"/>
  <cols>
    <col min="1" max="1" width="11" style="1" bestFit="1" customWidth="1"/>
    <col min="2" max="4" width="4" style="1" bestFit="1" customWidth="1"/>
    <col min="5" max="6" width="3" style="1" bestFit="1" customWidth="1"/>
    <col min="7" max="8" width="3.140625" style="1" bestFit="1" customWidth="1"/>
    <col min="9" max="9" width="3.42578125" style="1" bestFit="1" customWidth="1"/>
    <col min="10" max="10" width="3.85546875" style="1" bestFit="1" customWidth="1"/>
    <col min="11" max="12" width="3.140625" style="1" bestFit="1" customWidth="1"/>
    <col min="13" max="13" width="3.28515625" style="1" bestFit="1" customWidth="1"/>
    <col min="14" max="14" width="4" style="1" bestFit="1" customWidth="1"/>
    <col min="15" max="15" width="3.42578125" style="1" bestFit="1" customWidth="1"/>
    <col min="16" max="16" width="4.5703125" style="1" bestFit="1" customWidth="1"/>
    <col min="17" max="17" width="3.28515625" style="1" bestFit="1" customWidth="1"/>
    <col min="18" max="18" width="3" style="1" bestFit="1" customWidth="1"/>
    <col min="19" max="19" width="3.85546875" style="1" bestFit="1" customWidth="1"/>
    <col min="20" max="20" width="4.5703125" style="2" bestFit="1" customWidth="1"/>
    <col min="21" max="21" width="4.7109375" style="2" bestFit="1" customWidth="1"/>
    <col min="22" max="23" width="4.5703125" style="2" bestFit="1" customWidth="1"/>
    <col min="24" max="24" width="6.28515625" style="2" bestFit="1" customWidth="1"/>
    <col min="25" max="25" width="3.140625" style="1" bestFit="1" customWidth="1"/>
    <col min="26" max="16384" width="9.140625" style="1"/>
  </cols>
  <sheetData>
    <row r="1" spans="1:25" x14ac:dyDescent="0.25">
      <c r="A1" s="1" t="s">
        <v>23</v>
      </c>
    </row>
    <row r="2" spans="1:25" s="18" customFormat="1" x14ac:dyDescent="0.25">
      <c r="A2" s="18" t="s">
        <v>0</v>
      </c>
      <c r="B2" s="18" t="s">
        <v>1</v>
      </c>
      <c r="C2" s="18" t="s">
        <v>22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19</v>
      </c>
      <c r="K2" s="18" t="s">
        <v>17</v>
      </c>
      <c r="L2" s="18" t="s">
        <v>18</v>
      </c>
      <c r="M2" s="18" t="s">
        <v>12</v>
      </c>
      <c r="N2" s="18" t="s">
        <v>11</v>
      </c>
      <c r="O2" s="18" t="s">
        <v>16</v>
      </c>
      <c r="P2" s="18" t="s">
        <v>14</v>
      </c>
      <c r="Q2" s="18" t="s">
        <v>21</v>
      </c>
      <c r="R2" s="18" t="s">
        <v>15</v>
      </c>
      <c r="S2" s="18" t="s">
        <v>13</v>
      </c>
      <c r="T2" s="4" t="s">
        <v>20</v>
      </c>
      <c r="U2" s="4" t="s">
        <v>8</v>
      </c>
      <c r="V2" s="4" t="s">
        <v>9</v>
      </c>
      <c r="W2" s="4" t="s">
        <v>10</v>
      </c>
      <c r="X2" s="4" t="s">
        <v>47</v>
      </c>
      <c r="Y2" s="18" t="s">
        <v>49</v>
      </c>
    </row>
    <row r="3" spans="1:25" x14ac:dyDescent="0.25">
      <c r="A3" s="1">
        <v>1980</v>
      </c>
      <c r="B3" s="1">
        <v>35</v>
      </c>
      <c r="C3" s="1">
        <v>83</v>
      </c>
      <c r="D3" s="1">
        <v>70</v>
      </c>
      <c r="E3" s="1">
        <v>5</v>
      </c>
      <c r="F3" s="1">
        <v>6</v>
      </c>
      <c r="G3" s="1">
        <v>0</v>
      </c>
      <c r="H3" s="1">
        <v>0</v>
      </c>
      <c r="I3" s="1">
        <v>1</v>
      </c>
      <c r="J3" s="1">
        <v>6</v>
      </c>
      <c r="K3" s="1">
        <v>0</v>
      </c>
      <c r="L3" s="1">
        <v>1</v>
      </c>
      <c r="M3" s="1">
        <v>7</v>
      </c>
      <c r="N3" s="1">
        <v>29</v>
      </c>
      <c r="O3" s="1">
        <v>0</v>
      </c>
      <c r="P3" s="1">
        <v>0</v>
      </c>
      <c r="Q3" s="1">
        <v>5</v>
      </c>
      <c r="R3" s="1">
        <v>1</v>
      </c>
      <c r="S3" s="1">
        <v>0</v>
      </c>
      <c r="T3" s="3">
        <f t="shared" ref="T3:T12" si="0">IF(D3=0,".---",F3/D3)</f>
        <v>8.5714285714285715E-2</v>
      </c>
      <c r="U3" s="3">
        <f>IF((D3+M3+P3+R3)=0,".---",(F3+M3+P3)/(D3+M3+P3+R3))</f>
        <v>0.16666666666666666</v>
      </c>
      <c r="V3" s="3">
        <f>IF(D3=0,".---",Y3/D3)</f>
        <v>0.12857142857142856</v>
      </c>
      <c r="W3" s="3">
        <f t="shared" ref="W3:W12" si="1">U3+V3</f>
        <v>0.29523809523809519</v>
      </c>
      <c r="X3" s="3">
        <f>IF((D3-N3-I3+R3)=0,".---",(F3-I3)/(D3-N3-I3+R3))</f>
        <v>0.12195121951219512</v>
      </c>
      <c r="Y3" s="19">
        <f>(F3-G3-H3-I3)+2*G3+3*H3+4*I3</f>
        <v>9</v>
      </c>
    </row>
    <row r="4" spans="1:25" x14ac:dyDescent="0.25">
      <c r="A4" s="1">
        <v>1981</v>
      </c>
      <c r="B4" s="1">
        <v>21</v>
      </c>
      <c r="C4" s="1">
        <v>60</v>
      </c>
      <c r="D4" s="1">
        <v>51</v>
      </c>
      <c r="E4" s="1">
        <v>3</v>
      </c>
      <c r="F4" s="1">
        <v>11</v>
      </c>
      <c r="G4" s="1">
        <v>1</v>
      </c>
      <c r="H4" s="1">
        <v>0</v>
      </c>
      <c r="I4" s="1">
        <v>0</v>
      </c>
      <c r="J4" s="1">
        <v>1</v>
      </c>
      <c r="K4" s="1">
        <v>0</v>
      </c>
      <c r="L4" s="1">
        <v>0</v>
      </c>
      <c r="M4" s="1">
        <v>5</v>
      </c>
      <c r="N4" s="1">
        <v>18</v>
      </c>
      <c r="O4" s="1">
        <v>1</v>
      </c>
      <c r="P4" s="1">
        <v>0</v>
      </c>
      <c r="Q4" s="1">
        <v>4</v>
      </c>
      <c r="R4" s="1">
        <v>0</v>
      </c>
      <c r="S4" s="1">
        <v>0</v>
      </c>
      <c r="T4" s="3">
        <f t="shared" si="0"/>
        <v>0.21568627450980393</v>
      </c>
      <c r="U4" s="3">
        <f t="shared" ref="U4:U12" si="2">IF((D4+M4+P4+R4)=0,".---",(F4+M4+P4)/(D4+M4+P4+R4))</f>
        <v>0.2857142857142857</v>
      </c>
      <c r="V4" s="3">
        <f t="shared" ref="V4:V12" si="3">IF(D4=0,".---",Y4/D4)</f>
        <v>0.23529411764705882</v>
      </c>
      <c r="W4" s="3">
        <f t="shared" si="1"/>
        <v>0.52100840336134446</v>
      </c>
      <c r="X4" s="3">
        <f t="shared" ref="X4:X12" si="4">IF((D4-N4-I4+R4)=0,".---",(F4-I4)/(D4-N4-I4+R4))</f>
        <v>0.33333333333333331</v>
      </c>
      <c r="Y4" s="19">
        <f t="shared" ref="Y4:Y12" si="5">(F4-G4-H4-I4)+2*G4+3*H4+4*I4</f>
        <v>12</v>
      </c>
    </row>
    <row r="5" spans="1:25" x14ac:dyDescent="0.25">
      <c r="A5" s="1">
        <v>1982</v>
      </c>
      <c r="B5" s="1">
        <v>35</v>
      </c>
      <c r="C5" s="1">
        <v>94</v>
      </c>
      <c r="D5" s="1">
        <v>83</v>
      </c>
      <c r="E5" s="1">
        <v>5</v>
      </c>
      <c r="F5" s="1">
        <v>10</v>
      </c>
      <c r="G5" s="1">
        <v>0</v>
      </c>
      <c r="H5" s="1">
        <v>0</v>
      </c>
      <c r="I5" s="1">
        <v>0</v>
      </c>
      <c r="J5" s="1">
        <v>3</v>
      </c>
      <c r="K5" s="1">
        <v>0</v>
      </c>
      <c r="L5" s="1">
        <v>0</v>
      </c>
      <c r="M5" s="1">
        <v>5</v>
      </c>
      <c r="N5" s="1">
        <v>37</v>
      </c>
      <c r="O5" s="1">
        <v>1</v>
      </c>
      <c r="P5" s="1">
        <v>0</v>
      </c>
      <c r="Q5" s="1">
        <v>6</v>
      </c>
      <c r="R5" s="1">
        <v>0</v>
      </c>
      <c r="S5" s="1">
        <v>0</v>
      </c>
      <c r="T5" s="3">
        <f t="shared" si="0"/>
        <v>0.12048192771084337</v>
      </c>
      <c r="U5" s="3">
        <f t="shared" ref="U5:U10" si="6">IF((D5+M5+P5+R5)=0,".---",(F5+M5+P5)/(D5+M5+P5+R5))</f>
        <v>0.17045454545454544</v>
      </c>
      <c r="V5" s="3">
        <f t="shared" si="3"/>
        <v>0.12048192771084337</v>
      </c>
      <c r="W5" s="3">
        <f t="shared" si="1"/>
        <v>0.29093647316538884</v>
      </c>
      <c r="X5" s="3">
        <f t="shared" si="4"/>
        <v>0.21739130434782608</v>
      </c>
      <c r="Y5" s="19">
        <f t="shared" si="5"/>
        <v>10</v>
      </c>
    </row>
    <row r="6" spans="1:25" x14ac:dyDescent="0.25">
      <c r="A6" s="1">
        <v>1983</v>
      </c>
      <c r="B6" s="1">
        <v>29</v>
      </c>
      <c r="C6" s="1">
        <v>75</v>
      </c>
      <c r="D6" s="1">
        <v>69</v>
      </c>
      <c r="E6" s="1">
        <v>3</v>
      </c>
      <c r="F6" s="1">
        <v>5</v>
      </c>
      <c r="G6" s="1">
        <v>0</v>
      </c>
      <c r="H6" s="1">
        <v>0</v>
      </c>
      <c r="I6" s="1">
        <v>0</v>
      </c>
      <c r="J6" s="1">
        <v>2</v>
      </c>
      <c r="K6" s="1">
        <v>0</v>
      </c>
      <c r="L6" s="1">
        <v>0</v>
      </c>
      <c r="M6" s="1">
        <v>2</v>
      </c>
      <c r="N6" s="1">
        <v>29</v>
      </c>
      <c r="O6" s="1">
        <v>0</v>
      </c>
      <c r="P6" s="1">
        <v>0</v>
      </c>
      <c r="Q6" s="1">
        <v>4</v>
      </c>
      <c r="R6" s="1">
        <v>0</v>
      </c>
      <c r="S6" s="1">
        <v>0</v>
      </c>
      <c r="T6" s="3">
        <f t="shared" si="0"/>
        <v>7.2463768115942032E-2</v>
      </c>
      <c r="U6" s="3">
        <f t="shared" si="6"/>
        <v>9.8591549295774641E-2</v>
      </c>
      <c r="V6" s="3">
        <f t="shared" si="3"/>
        <v>7.2463768115942032E-2</v>
      </c>
      <c r="W6" s="3">
        <f t="shared" si="1"/>
        <v>0.17105531741171667</v>
      </c>
      <c r="X6" s="3">
        <f t="shared" si="4"/>
        <v>0.125</v>
      </c>
      <c r="Y6" s="19">
        <f t="shared" si="5"/>
        <v>5</v>
      </c>
    </row>
    <row r="7" spans="1:25" x14ac:dyDescent="0.25">
      <c r="A7" s="1">
        <v>1984</v>
      </c>
      <c r="B7" s="1">
        <v>30</v>
      </c>
      <c r="C7" s="1">
        <v>68</v>
      </c>
      <c r="D7" s="1">
        <v>61</v>
      </c>
      <c r="E7" s="1">
        <v>3</v>
      </c>
      <c r="F7" s="1">
        <v>6</v>
      </c>
      <c r="G7" s="1">
        <v>2</v>
      </c>
      <c r="H7" s="1">
        <v>0</v>
      </c>
      <c r="I7" s="1">
        <v>0</v>
      </c>
      <c r="J7" s="1">
        <v>1</v>
      </c>
      <c r="K7" s="1">
        <v>1</v>
      </c>
      <c r="L7" s="1">
        <v>0</v>
      </c>
      <c r="M7" s="1">
        <v>2</v>
      </c>
      <c r="N7" s="1">
        <v>26</v>
      </c>
      <c r="O7" s="1">
        <v>1</v>
      </c>
      <c r="P7" s="1">
        <v>0</v>
      </c>
      <c r="Q7" s="1">
        <v>5</v>
      </c>
      <c r="R7" s="1">
        <v>0</v>
      </c>
      <c r="S7" s="1">
        <v>0</v>
      </c>
      <c r="T7" s="3">
        <f t="shared" si="0"/>
        <v>9.8360655737704916E-2</v>
      </c>
      <c r="U7" s="3">
        <f t="shared" si="6"/>
        <v>0.12698412698412698</v>
      </c>
      <c r="V7" s="3">
        <f t="shared" si="3"/>
        <v>0.13114754098360656</v>
      </c>
      <c r="W7" s="3">
        <f t="shared" si="1"/>
        <v>0.25813166796773357</v>
      </c>
      <c r="X7" s="3">
        <f t="shared" si="4"/>
        <v>0.17142857142857143</v>
      </c>
      <c r="Y7" s="19">
        <f t="shared" si="5"/>
        <v>8</v>
      </c>
    </row>
    <row r="8" spans="1:25" x14ac:dyDescent="0.25">
      <c r="A8" s="1">
        <v>1985</v>
      </c>
      <c r="B8" s="1">
        <v>35</v>
      </c>
      <c r="C8" s="1">
        <v>82</v>
      </c>
      <c r="D8" s="1">
        <v>63</v>
      </c>
      <c r="E8" s="1">
        <v>2</v>
      </c>
      <c r="F8" s="1">
        <v>7</v>
      </c>
      <c r="G8" s="1">
        <v>2</v>
      </c>
      <c r="H8" s="1">
        <v>0</v>
      </c>
      <c r="I8" s="1">
        <v>0</v>
      </c>
      <c r="J8" s="1">
        <v>4</v>
      </c>
      <c r="K8" s="1">
        <v>0</v>
      </c>
      <c r="L8" s="1">
        <v>1</v>
      </c>
      <c r="M8" s="1">
        <v>4</v>
      </c>
      <c r="N8" s="1">
        <v>21</v>
      </c>
      <c r="O8" s="1">
        <v>1</v>
      </c>
      <c r="P8" s="1">
        <v>0</v>
      </c>
      <c r="Q8" s="1">
        <v>14</v>
      </c>
      <c r="R8" s="1">
        <v>1</v>
      </c>
      <c r="S8" s="1">
        <v>0</v>
      </c>
      <c r="T8" s="3">
        <f t="shared" si="0"/>
        <v>0.1111111111111111</v>
      </c>
      <c r="U8" s="3">
        <f t="shared" si="6"/>
        <v>0.16176470588235295</v>
      </c>
      <c r="V8" s="3">
        <f t="shared" si="3"/>
        <v>0.14285714285714285</v>
      </c>
      <c r="W8" s="3">
        <f t="shared" si="1"/>
        <v>0.30462184873949583</v>
      </c>
      <c r="X8" s="3">
        <f t="shared" si="4"/>
        <v>0.16279069767441862</v>
      </c>
      <c r="Y8" s="19">
        <f t="shared" si="5"/>
        <v>9</v>
      </c>
    </row>
    <row r="9" spans="1:25" x14ac:dyDescent="0.25">
      <c r="A9" s="1">
        <v>1986</v>
      </c>
      <c r="B9" s="1">
        <v>30</v>
      </c>
      <c r="C9" s="1">
        <v>63</v>
      </c>
      <c r="D9" s="1">
        <v>59</v>
      </c>
      <c r="E9" s="1">
        <v>1</v>
      </c>
      <c r="F9" s="1">
        <v>6</v>
      </c>
      <c r="G9" s="1">
        <v>0</v>
      </c>
      <c r="H9" s="1">
        <v>0</v>
      </c>
      <c r="I9" s="1">
        <v>0</v>
      </c>
      <c r="J9" s="1">
        <v>5</v>
      </c>
      <c r="K9" s="1">
        <v>0</v>
      </c>
      <c r="L9" s="1">
        <v>1</v>
      </c>
      <c r="M9" s="1">
        <v>1</v>
      </c>
      <c r="N9" s="1">
        <v>22</v>
      </c>
      <c r="O9" s="1">
        <v>2</v>
      </c>
      <c r="P9" s="1">
        <v>0</v>
      </c>
      <c r="Q9" s="1">
        <v>3</v>
      </c>
      <c r="R9" s="1">
        <v>0</v>
      </c>
      <c r="S9" s="1">
        <v>0</v>
      </c>
      <c r="T9" s="3">
        <f t="shared" si="0"/>
        <v>0.10169491525423729</v>
      </c>
      <c r="U9" s="3">
        <f t="shared" si="6"/>
        <v>0.11666666666666667</v>
      </c>
      <c r="V9" s="3">
        <f t="shared" si="3"/>
        <v>0.10169491525423729</v>
      </c>
      <c r="W9" s="3">
        <f t="shared" si="1"/>
        <v>0.21836158192090396</v>
      </c>
      <c r="X9" s="3">
        <f t="shared" si="4"/>
        <v>0.16216216216216217</v>
      </c>
      <c r="Y9" s="19">
        <f t="shared" si="5"/>
        <v>6</v>
      </c>
    </row>
    <row r="10" spans="1:25" x14ac:dyDescent="0.25">
      <c r="A10" s="1">
        <v>1987</v>
      </c>
      <c r="B10" s="1">
        <v>34</v>
      </c>
      <c r="C10" s="1">
        <v>73</v>
      </c>
      <c r="D10" s="1">
        <v>65</v>
      </c>
      <c r="E10" s="1">
        <v>2</v>
      </c>
      <c r="F10" s="1">
        <v>4</v>
      </c>
      <c r="G10" s="1">
        <v>0</v>
      </c>
      <c r="H10" s="1">
        <v>0</v>
      </c>
      <c r="I10" s="1">
        <v>1</v>
      </c>
      <c r="J10" s="1">
        <v>4</v>
      </c>
      <c r="K10" s="1">
        <v>0</v>
      </c>
      <c r="L10" s="1">
        <v>0</v>
      </c>
      <c r="M10" s="1">
        <v>1</v>
      </c>
      <c r="N10" s="1">
        <v>22</v>
      </c>
      <c r="O10" s="1">
        <v>2</v>
      </c>
      <c r="P10" s="1">
        <v>0</v>
      </c>
      <c r="Q10" s="1">
        <v>7</v>
      </c>
      <c r="R10" s="1">
        <v>0</v>
      </c>
      <c r="S10" s="1">
        <v>0</v>
      </c>
      <c r="T10" s="3">
        <f t="shared" si="0"/>
        <v>6.1538461538461542E-2</v>
      </c>
      <c r="U10" s="3">
        <f t="shared" si="6"/>
        <v>7.575757575757576E-2</v>
      </c>
      <c r="V10" s="3">
        <f t="shared" si="3"/>
        <v>0.1076923076923077</v>
      </c>
      <c r="W10" s="3">
        <f t="shared" si="1"/>
        <v>0.18344988344988344</v>
      </c>
      <c r="X10" s="3">
        <f t="shared" si="4"/>
        <v>7.1428571428571425E-2</v>
      </c>
      <c r="Y10" s="19">
        <f t="shared" si="5"/>
        <v>7</v>
      </c>
    </row>
    <row r="11" spans="1:25" x14ac:dyDescent="0.25">
      <c r="A11" s="1">
        <v>1988</v>
      </c>
      <c r="B11" s="1">
        <v>33</v>
      </c>
      <c r="C11" s="1">
        <v>81</v>
      </c>
      <c r="D11" s="1">
        <v>70</v>
      </c>
      <c r="E11" s="1">
        <v>1</v>
      </c>
      <c r="F11" s="1">
        <v>4</v>
      </c>
      <c r="G11" s="1">
        <v>0</v>
      </c>
      <c r="H11" s="1">
        <v>0</v>
      </c>
      <c r="I11" s="1">
        <v>0</v>
      </c>
      <c r="J11" s="1">
        <v>2</v>
      </c>
      <c r="K11" s="1">
        <v>0</v>
      </c>
      <c r="L11" s="1">
        <v>0</v>
      </c>
      <c r="M11" s="1">
        <v>4</v>
      </c>
      <c r="N11" s="1">
        <v>34</v>
      </c>
      <c r="O11" s="1">
        <v>1</v>
      </c>
      <c r="P11" s="1">
        <v>0</v>
      </c>
      <c r="Q11" s="1">
        <v>7</v>
      </c>
      <c r="R11" s="1">
        <v>0</v>
      </c>
      <c r="S11" s="1">
        <v>0</v>
      </c>
      <c r="T11" s="3">
        <f t="shared" si="0"/>
        <v>5.7142857142857141E-2</v>
      </c>
      <c r="U11" s="3">
        <f t="shared" si="2"/>
        <v>0.10810810810810811</v>
      </c>
      <c r="V11" s="3">
        <f t="shared" si="3"/>
        <v>5.7142857142857141E-2</v>
      </c>
      <c r="W11" s="3">
        <f t="shared" si="1"/>
        <v>0.16525096525096525</v>
      </c>
      <c r="X11" s="3">
        <f t="shared" si="4"/>
        <v>0.1111111111111111</v>
      </c>
      <c r="Y11" s="19">
        <f t="shared" si="5"/>
        <v>4</v>
      </c>
    </row>
    <row r="12" spans="1:25" s="18" customFormat="1" x14ac:dyDescent="0.25">
      <c r="A12" s="18">
        <f>COUNT(A3:A11)</f>
        <v>9</v>
      </c>
      <c r="B12" s="18">
        <f>SUM(B3:B11)</f>
        <v>282</v>
      </c>
      <c r="C12" s="18">
        <f t="shared" ref="C12:S12" si="7">SUM(C3:C11)</f>
        <v>679</v>
      </c>
      <c r="D12" s="18">
        <f t="shared" si="7"/>
        <v>591</v>
      </c>
      <c r="E12" s="18">
        <f t="shared" si="7"/>
        <v>25</v>
      </c>
      <c r="F12" s="18">
        <f t="shared" si="7"/>
        <v>59</v>
      </c>
      <c r="G12" s="18">
        <f t="shared" si="7"/>
        <v>5</v>
      </c>
      <c r="H12" s="18">
        <f t="shared" si="7"/>
        <v>0</v>
      </c>
      <c r="I12" s="18">
        <f t="shared" si="7"/>
        <v>2</v>
      </c>
      <c r="J12" s="18">
        <f t="shared" si="7"/>
        <v>28</v>
      </c>
      <c r="K12" s="18">
        <f t="shared" si="7"/>
        <v>1</v>
      </c>
      <c r="L12" s="18">
        <f t="shared" si="7"/>
        <v>3</v>
      </c>
      <c r="M12" s="18">
        <f t="shared" si="7"/>
        <v>31</v>
      </c>
      <c r="N12" s="18">
        <f t="shared" si="7"/>
        <v>238</v>
      </c>
      <c r="O12" s="18">
        <f t="shared" si="7"/>
        <v>9</v>
      </c>
      <c r="P12" s="18">
        <f t="shared" si="7"/>
        <v>0</v>
      </c>
      <c r="Q12" s="18">
        <f t="shared" si="7"/>
        <v>55</v>
      </c>
      <c r="R12" s="18">
        <f t="shared" si="7"/>
        <v>2</v>
      </c>
      <c r="S12" s="18">
        <f t="shared" si="7"/>
        <v>0</v>
      </c>
      <c r="T12" s="4">
        <f t="shared" si="0"/>
        <v>9.9830795262267347E-2</v>
      </c>
      <c r="U12" s="4">
        <f t="shared" si="2"/>
        <v>0.14423076923076922</v>
      </c>
      <c r="V12" s="4">
        <f t="shared" si="3"/>
        <v>0.11844331641285956</v>
      </c>
      <c r="W12" s="4">
        <f t="shared" si="1"/>
        <v>0.26267408564362876</v>
      </c>
      <c r="X12" s="4">
        <f t="shared" si="4"/>
        <v>0.16147308781869688</v>
      </c>
      <c r="Y12" s="18">
        <f t="shared" si="5"/>
        <v>70</v>
      </c>
    </row>
    <row r="13" spans="1:25" s="18" customFormat="1" x14ac:dyDescent="0.25">
      <c r="A13" s="18" t="s">
        <v>45</v>
      </c>
      <c r="B13" s="18" t="s">
        <v>1</v>
      </c>
      <c r="C13" s="18" t="s">
        <v>22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  <c r="J13" s="18" t="s">
        <v>19</v>
      </c>
      <c r="K13" s="18" t="s">
        <v>17</v>
      </c>
      <c r="L13" s="18" t="s">
        <v>18</v>
      </c>
      <c r="M13" s="18" t="s">
        <v>12</v>
      </c>
      <c r="N13" s="18" t="s">
        <v>11</v>
      </c>
      <c r="O13" s="18" t="s">
        <v>16</v>
      </c>
      <c r="P13" s="18" t="s">
        <v>14</v>
      </c>
      <c r="Q13" s="18" t="s">
        <v>21</v>
      </c>
      <c r="R13" s="18" t="s">
        <v>15</v>
      </c>
      <c r="S13" s="18" t="s">
        <v>13</v>
      </c>
      <c r="T13" s="4" t="s">
        <v>20</v>
      </c>
      <c r="U13" s="4" t="s">
        <v>8</v>
      </c>
      <c r="V13" s="4" t="s">
        <v>9</v>
      </c>
      <c r="W13" s="4" t="s">
        <v>10</v>
      </c>
      <c r="X13" s="4" t="s">
        <v>47</v>
      </c>
      <c r="Y13" s="18" t="s">
        <v>49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A2" activeCellId="2" sqref="A12:XFD12 A13:XFD13 A2:XFD2"/>
    </sheetView>
  </sheetViews>
  <sheetFormatPr defaultRowHeight="15" x14ac:dyDescent="0.25"/>
  <cols>
    <col min="1" max="1" width="5.42578125" style="1" bestFit="1" customWidth="1"/>
    <col min="2" max="2" width="4" style="1" bestFit="1" customWidth="1"/>
    <col min="3" max="3" width="3" style="1" bestFit="1" customWidth="1"/>
    <col min="4" max="5" width="4" style="1" bestFit="1" customWidth="1"/>
    <col min="6" max="6" width="3.42578125" style="1" bestFit="1" customWidth="1"/>
    <col min="7" max="7" width="3.5703125" style="1" bestFit="1" customWidth="1"/>
    <col min="8" max="8" width="4.7109375" style="1" bestFit="1" customWidth="1"/>
    <col min="9" max="9" width="3.28515625" style="1" bestFit="1" customWidth="1"/>
    <col min="10" max="10" width="6.5703125" style="8" bestFit="1" customWidth="1"/>
    <col min="11" max="11" width="5" style="1" bestFit="1" customWidth="1"/>
    <col min="12" max="15" width="4" style="1" bestFit="1" customWidth="1"/>
    <col min="16" max="16" width="3.85546875" style="1" bestFit="1" customWidth="1"/>
    <col min="17" max="17" width="5" style="1" bestFit="1" customWidth="1"/>
    <col min="18" max="18" width="4.5703125" style="1" bestFit="1" customWidth="1"/>
    <col min="19" max="19" width="3.28515625" style="1" bestFit="1" customWidth="1"/>
    <col min="20" max="20" width="4.140625" style="1" bestFit="1" customWidth="1"/>
    <col min="21" max="21" width="5" style="1" bestFit="1" customWidth="1"/>
    <col min="22" max="22" width="5.7109375" style="2" bestFit="1" customWidth="1"/>
    <col min="23" max="23" width="4.5703125" style="6" bestFit="1" customWidth="1"/>
    <col min="24" max="24" width="6" style="2" bestFit="1" customWidth="1"/>
    <col min="25" max="25" width="4.140625" style="1" bestFit="1" customWidth="1"/>
    <col min="26" max="26" width="5.28515625" style="1" bestFit="1" customWidth="1"/>
    <col min="27" max="27" width="5.140625" style="8" bestFit="1" customWidth="1"/>
    <col min="28" max="28" width="5.28515625" style="8" bestFit="1" customWidth="1"/>
    <col min="29" max="29" width="6.5703125" style="6" bestFit="1" customWidth="1"/>
    <col min="30" max="30" width="7.5703125" style="5" customWidth="1"/>
    <col min="31" max="16384" width="9.140625" style="1"/>
  </cols>
  <sheetData>
    <row r="1" spans="1:32" x14ac:dyDescent="0.25">
      <c r="A1" s="1" t="s">
        <v>46</v>
      </c>
    </row>
    <row r="2" spans="1:32" s="16" customFormat="1" x14ac:dyDescent="0.25">
      <c r="A2" s="16" t="s">
        <v>0</v>
      </c>
      <c r="B2" s="16" t="s">
        <v>24</v>
      </c>
      <c r="C2" s="16" t="s">
        <v>25</v>
      </c>
      <c r="D2" s="16" t="s">
        <v>1</v>
      </c>
      <c r="E2" s="16" t="s">
        <v>27</v>
      </c>
      <c r="F2" s="16" t="s">
        <v>28</v>
      </c>
      <c r="G2" s="16" t="s">
        <v>29</v>
      </c>
      <c r="H2" s="16" t="s">
        <v>30</v>
      </c>
      <c r="I2" s="16" t="s">
        <v>31</v>
      </c>
      <c r="J2" s="17" t="s">
        <v>32</v>
      </c>
      <c r="K2" s="16" t="s">
        <v>4</v>
      </c>
      <c r="L2" s="16" t="s">
        <v>3</v>
      </c>
      <c r="M2" s="16" t="s">
        <v>33</v>
      </c>
      <c r="N2" s="16" t="s">
        <v>7</v>
      </c>
      <c r="O2" s="16" t="s">
        <v>12</v>
      </c>
      <c r="P2" s="16" t="s">
        <v>13</v>
      </c>
      <c r="Q2" s="16" t="s">
        <v>11</v>
      </c>
      <c r="R2" s="16" t="s">
        <v>14</v>
      </c>
      <c r="S2" s="16" t="s">
        <v>34</v>
      </c>
      <c r="T2" s="16" t="s">
        <v>35</v>
      </c>
      <c r="U2" s="16" t="s">
        <v>36</v>
      </c>
      <c r="V2" s="14" t="s">
        <v>26</v>
      </c>
      <c r="W2" s="15" t="s">
        <v>37</v>
      </c>
      <c r="X2" s="14" t="s">
        <v>38</v>
      </c>
      <c r="Y2" s="16" t="s">
        <v>39</v>
      </c>
      <c r="Z2" s="16" t="s">
        <v>40</v>
      </c>
      <c r="AA2" s="17" t="s">
        <v>41</v>
      </c>
      <c r="AB2" s="17" t="s">
        <v>42</v>
      </c>
      <c r="AC2" s="15" t="s">
        <v>43</v>
      </c>
      <c r="AD2" s="15" t="s">
        <v>44</v>
      </c>
    </row>
    <row r="3" spans="1:32" x14ac:dyDescent="0.25">
      <c r="A3" s="1">
        <v>1980</v>
      </c>
      <c r="B3" s="1">
        <v>11</v>
      </c>
      <c r="C3" s="1">
        <v>10</v>
      </c>
      <c r="D3" s="1">
        <v>35</v>
      </c>
      <c r="E3" s="1">
        <v>35</v>
      </c>
      <c r="F3" s="1">
        <v>0</v>
      </c>
      <c r="G3" s="1">
        <v>4</v>
      </c>
      <c r="H3" s="1">
        <v>2</v>
      </c>
      <c r="I3" s="1">
        <v>0</v>
      </c>
      <c r="J3" s="8">
        <v>233.2</v>
      </c>
      <c r="K3" s="1">
        <v>205</v>
      </c>
      <c r="L3" s="1">
        <v>100</v>
      </c>
      <c r="M3" s="1">
        <v>87</v>
      </c>
      <c r="N3" s="1">
        <v>10</v>
      </c>
      <c r="O3" s="1">
        <v>98</v>
      </c>
      <c r="P3" s="1">
        <v>1</v>
      </c>
      <c r="Q3" s="1">
        <v>200</v>
      </c>
      <c r="R3" s="1">
        <v>3</v>
      </c>
      <c r="S3" s="1">
        <v>1</v>
      </c>
      <c r="T3" s="1">
        <v>10</v>
      </c>
      <c r="U3" s="1">
        <v>982</v>
      </c>
      <c r="V3" s="3">
        <f t="shared" ref="V3:V12" si="0">IF((B3+C3)=0,".---",B3/(B3+C3))</f>
        <v>0.52380952380952384</v>
      </c>
      <c r="W3" s="5">
        <f t="shared" ref="W3:W12" si="1">IF(J3=0,"-.--",9*M3/(INT(J3)+10*(J3-INT(J3))/3))</f>
        <v>3.3509272467903002</v>
      </c>
      <c r="X3" s="3">
        <f t="shared" ref="X3:X12" si="2">IF(J3=0,"-.---",(K3+O3)/(INT(J3)+10*(J3-INT(J3))/3))</f>
        <v>1.2967189728958632</v>
      </c>
      <c r="Y3" s="7">
        <f t="shared" ref="Y3:Y4" si="3">IF(AD3=0,"-.-",9*K3/AD3)</f>
        <v>7.8958630527817419</v>
      </c>
      <c r="Z3" s="7">
        <f>IF(AD3=0,"-.-",9*N3/AD3)</f>
        <v>0.38516405135520693</v>
      </c>
      <c r="AA3" s="7">
        <f>IF(AD3=0,"-.-",9*O3/AD3)</f>
        <v>3.7746077032810277</v>
      </c>
      <c r="AB3" s="7">
        <f>IF(AD3=0,"-.-",9*Q3/AD3)</f>
        <v>7.7032810271041381</v>
      </c>
      <c r="AC3" s="5">
        <f t="shared" ref="AC3:AC12" si="4">IF(O3=0,"-.--",Q3/O3)</f>
        <v>2.0408163265306123</v>
      </c>
      <c r="AD3" s="5">
        <f t="shared" ref="AD3:AD11" si="5">INT(J3)+10*(J3-INT(J3))/3</f>
        <v>233.66666666666663</v>
      </c>
      <c r="AF3" s="6"/>
    </row>
    <row r="4" spans="1:32" x14ac:dyDescent="0.25">
      <c r="A4" s="1">
        <v>1981</v>
      </c>
      <c r="B4" s="1">
        <v>11</v>
      </c>
      <c r="C4" s="1">
        <v>5</v>
      </c>
      <c r="D4" s="1">
        <v>21</v>
      </c>
      <c r="E4" s="1">
        <v>21</v>
      </c>
      <c r="F4" s="1">
        <v>0</v>
      </c>
      <c r="G4" s="1">
        <v>5</v>
      </c>
      <c r="H4" s="1">
        <v>3</v>
      </c>
      <c r="I4" s="1">
        <v>0</v>
      </c>
      <c r="J4" s="8">
        <v>149</v>
      </c>
      <c r="K4" s="1">
        <v>99</v>
      </c>
      <c r="L4" s="1">
        <v>34</v>
      </c>
      <c r="M4" s="1">
        <v>28</v>
      </c>
      <c r="N4" s="1">
        <v>2</v>
      </c>
      <c r="O4" s="1">
        <v>68</v>
      </c>
      <c r="P4" s="1">
        <v>1</v>
      </c>
      <c r="Q4" s="1">
        <v>140</v>
      </c>
      <c r="R4" s="1">
        <v>1</v>
      </c>
      <c r="S4" s="1">
        <v>2</v>
      </c>
      <c r="T4" s="1">
        <v>16</v>
      </c>
      <c r="U4" s="1">
        <v>605</v>
      </c>
      <c r="V4" s="3">
        <f t="shared" si="0"/>
        <v>0.6875</v>
      </c>
      <c r="W4" s="5">
        <f t="shared" si="1"/>
        <v>1.6912751677852349</v>
      </c>
      <c r="X4" s="3">
        <f t="shared" si="2"/>
        <v>1.1208053691275168</v>
      </c>
      <c r="Y4" s="7">
        <f t="shared" si="3"/>
        <v>5.9798657718120802</v>
      </c>
      <c r="Z4" s="7">
        <f t="shared" ref="Z4:Z12" si="6">IF(AD4=0,"-.-",9*N4/AD4)</f>
        <v>0.12080536912751678</v>
      </c>
      <c r="AA4" s="7">
        <f t="shared" ref="AA4:AA12" si="7">IF(AD4=0,"-.-",9*O4/AD4)</f>
        <v>4.1073825503355703</v>
      </c>
      <c r="AB4" s="7">
        <f t="shared" ref="AB4:AB12" si="8">IF(AD4=0,"-.-",9*Q4/AD4)</f>
        <v>8.4563758389261743</v>
      </c>
      <c r="AC4" s="5">
        <f t="shared" si="4"/>
        <v>2.0588235294117645</v>
      </c>
      <c r="AD4" s="5">
        <f t="shared" si="5"/>
        <v>149</v>
      </c>
    </row>
    <row r="5" spans="1:32" x14ac:dyDescent="0.25">
      <c r="A5" s="1">
        <v>1982</v>
      </c>
      <c r="B5" s="1">
        <v>16</v>
      </c>
      <c r="C5" s="1">
        <v>12</v>
      </c>
      <c r="D5" s="1">
        <v>35</v>
      </c>
      <c r="E5" s="1">
        <v>35</v>
      </c>
      <c r="F5" s="1">
        <v>0</v>
      </c>
      <c r="G5" s="1">
        <v>10</v>
      </c>
      <c r="H5" s="1">
        <v>3</v>
      </c>
      <c r="I5" s="1">
        <v>0</v>
      </c>
      <c r="J5" s="8">
        <v>250.1</v>
      </c>
      <c r="K5" s="1">
        <v>196</v>
      </c>
      <c r="L5" s="1">
        <v>100</v>
      </c>
      <c r="M5" s="1">
        <v>88</v>
      </c>
      <c r="N5" s="1">
        <v>20</v>
      </c>
      <c r="O5" s="1">
        <v>109</v>
      </c>
      <c r="P5" s="1">
        <v>3</v>
      </c>
      <c r="Q5" s="1">
        <v>245</v>
      </c>
      <c r="R5" s="1">
        <v>8</v>
      </c>
      <c r="S5" s="1">
        <v>2</v>
      </c>
      <c r="T5" s="1">
        <v>18</v>
      </c>
      <c r="U5" s="1">
        <v>1050</v>
      </c>
      <c r="V5" s="3">
        <f t="shared" si="0"/>
        <v>0.5714285714285714</v>
      </c>
      <c r="W5" s="5">
        <f t="shared" si="1"/>
        <v>3.163781624500666</v>
      </c>
      <c r="X5" s="3">
        <f t="shared" si="2"/>
        <v>1.2183754993342211</v>
      </c>
      <c r="Y5" s="7">
        <f t="shared" ref="Y5:Y12" si="9">IF(AD5=0,"-.-",9*K5/AD5)</f>
        <v>7.046604527296938</v>
      </c>
      <c r="Z5" s="7">
        <f t="shared" ref="Z5:Z10" si="10">IF(AD5=0,"-.-",9*N5/AD5)</f>
        <v>0.71904127829560593</v>
      </c>
      <c r="AA5" s="7">
        <f t="shared" ref="AA5:AA10" si="11">IF(AD5=0,"-.-",9*O5/AD5)</f>
        <v>3.9187749667110521</v>
      </c>
      <c r="AB5" s="7">
        <f t="shared" ref="AB5:AB10" si="12">IF(AD5=0,"-.-",9*Q5/AD5)</f>
        <v>8.8082556591211727</v>
      </c>
      <c r="AC5" s="9">
        <f t="shared" si="4"/>
        <v>2.2477064220183487</v>
      </c>
      <c r="AD5" s="5">
        <f t="shared" si="5"/>
        <v>250.33333333333331</v>
      </c>
    </row>
    <row r="6" spans="1:32" x14ac:dyDescent="0.25">
      <c r="A6" s="1">
        <v>1983</v>
      </c>
      <c r="B6" s="1">
        <v>14</v>
      </c>
      <c r="C6" s="1">
        <v>9</v>
      </c>
      <c r="D6" s="1">
        <v>29</v>
      </c>
      <c r="E6" s="1">
        <v>29</v>
      </c>
      <c r="F6" s="1">
        <v>0</v>
      </c>
      <c r="G6" s="1">
        <v>5</v>
      </c>
      <c r="H6" s="1">
        <v>2</v>
      </c>
      <c r="I6" s="1">
        <v>0</v>
      </c>
      <c r="J6" s="8">
        <v>196.1</v>
      </c>
      <c r="K6" s="1">
        <v>134</v>
      </c>
      <c r="L6" s="1">
        <v>74</v>
      </c>
      <c r="M6" s="1">
        <v>65</v>
      </c>
      <c r="N6" s="1">
        <v>9</v>
      </c>
      <c r="O6" s="1">
        <v>101</v>
      </c>
      <c r="P6" s="1">
        <v>3</v>
      </c>
      <c r="Q6" s="1">
        <v>183</v>
      </c>
      <c r="R6" s="1">
        <v>4</v>
      </c>
      <c r="S6" s="1">
        <v>1</v>
      </c>
      <c r="T6" s="1">
        <v>5</v>
      </c>
      <c r="U6" s="1">
        <v>804</v>
      </c>
      <c r="V6" s="3">
        <f t="shared" si="0"/>
        <v>0.60869565217391308</v>
      </c>
      <c r="W6" s="5">
        <f t="shared" si="1"/>
        <v>2.9796264855687609</v>
      </c>
      <c r="X6" s="3">
        <f t="shared" si="2"/>
        <v>1.1969439728353142</v>
      </c>
      <c r="Y6" s="7">
        <f t="shared" si="9"/>
        <v>6.1426146010186766</v>
      </c>
      <c r="Z6" s="7">
        <f t="shared" si="10"/>
        <v>0.41256366723259769</v>
      </c>
      <c r="AA6" s="7">
        <f t="shared" si="11"/>
        <v>4.6298811544991514</v>
      </c>
      <c r="AB6" s="7">
        <f t="shared" si="12"/>
        <v>8.3887945670628188</v>
      </c>
      <c r="AC6" s="9">
        <f t="shared" si="4"/>
        <v>1.8118811881188119</v>
      </c>
      <c r="AD6" s="5">
        <f t="shared" si="5"/>
        <v>196.33333333333331</v>
      </c>
    </row>
    <row r="7" spans="1:32" x14ac:dyDescent="0.25">
      <c r="A7" s="1">
        <v>1984</v>
      </c>
      <c r="B7" s="1">
        <v>12</v>
      </c>
      <c r="C7" s="1">
        <v>11</v>
      </c>
      <c r="D7" s="1">
        <v>30</v>
      </c>
      <c r="E7" s="1">
        <v>30</v>
      </c>
      <c r="F7" s="1">
        <v>0</v>
      </c>
      <c r="G7" s="1">
        <v>5</v>
      </c>
      <c r="H7" s="1">
        <v>2</v>
      </c>
      <c r="I7" s="1">
        <v>0</v>
      </c>
      <c r="J7" s="8">
        <v>183.2</v>
      </c>
      <c r="K7" s="1">
        <v>143</v>
      </c>
      <c r="L7" s="1">
        <v>78</v>
      </c>
      <c r="M7" s="1">
        <v>62</v>
      </c>
      <c r="N7" s="1">
        <v>12</v>
      </c>
      <c r="O7" s="1">
        <v>69</v>
      </c>
      <c r="P7" s="1">
        <v>2</v>
      </c>
      <c r="Q7" s="1">
        <v>197</v>
      </c>
      <c r="R7" s="1">
        <v>4</v>
      </c>
      <c r="S7" s="1">
        <v>3</v>
      </c>
      <c r="T7" s="1">
        <v>6</v>
      </c>
      <c r="U7" s="1">
        <v>760</v>
      </c>
      <c r="V7" s="3">
        <f t="shared" si="0"/>
        <v>0.52173913043478259</v>
      </c>
      <c r="W7" s="5">
        <f t="shared" si="1"/>
        <v>3.0381125226860259</v>
      </c>
      <c r="X7" s="3">
        <f t="shared" si="2"/>
        <v>1.1542649727767698</v>
      </c>
      <c r="Y7" s="7">
        <f t="shared" si="9"/>
        <v>7.0072595281306729</v>
      </c>
      <c r="Z7" s="7">
        <f t="shared" si="10"/>
        <v>0.58802177858439209</v>
      </c>
      <c r="AA7" s="7">
        <f t="shared" si="11"/>
        <v>3.381125226860255</v>
      </c>
      <c r="AB7" s="7">
        <f t="shared" si="12"/>
        <v>9.6533575317604381</v>
      </c>
      <c r="AC7" s="9">
        <f t="shared" si="4"/>
        <v>2.8550724637681157</v>
      </c>
      <c r="AD7" s="5">
        <f t="shared" si="5"/>
        <v>183.66666666666663</v>
      </c>
    </row>
    <row r="8" spans="1:32" x14ac:dyDescent="0.25">
      <c r="A8" s="1">
        <v>1985</v>
      </c>
      <c r="B8" s="1">
        <v>10</v>
      </c>
      <c r="C8" s="1">
        <v>12</v>
      </c>
      <c r="D8" s="1">
        <v>35</v>
      </c>
      <c r="E8" s="1">
        <v>35</v>
      </c>
      <c r="F8" s="1">
        <v>0</v>
      </c>
      <c r="G8" s="1">
        <v>4</v>
      </c>
      <c r="H8" s="1">
        <v>0</v>
      </c>
      <c r="I8" s="1">
        <v>0</v>
      </c>
      <c r="J8" s="8">
        <v>232</v>
      </c>
      <c r="K8" s="1">
        <v>205</v>
      </c>
      <c r="L8" s="1">
        <v>108</v>
      </c>
      <c r="M8" s="1">
        <v>98</v>
      </c>
      <c r="N8" s="1">
        <v>12</v>
      </c>
      <c r="O8" s="1">
        <v>95</v>
      </c>
      <c r="P8" s="1">
        <v>8</v>
      </c>
      <c r="Q8" s="1">
        <v>209</v>
      </c>
      <c r="R8" s="1">
        <v>9</v>
      </c>
      <c r="S8" s="1">
        <v>2</v>
      </c>
      <c r="T8" s="1">
        <v>14</v>
      </c>
      <c r="U8" s="1">
        <v>983</v>
      </c>
      <c r="V8" s="3">
        <f t="shared" si="0"/>
        <v>0.45454545454545453</v>
      </c>
      <c r="W8" s="5">
        <f t="shared" si="1"/>
        <v>3.8017241379310347</v>
      </c>
      <c r="X8" s="3">
        <f t="shared" si="2"/>
        <v>1.2931034482758621</v>
      </c>
      <c r="Y8" s="7">
        <f t="shared" si="9"/>
        <v>7.9525862068965516</v>
      </c>
      <c r="Z8" s="7">
        <f t="shared" si="10"/>
        <v>0.46551724137931033</v>
      </c>
      <c r="AA8" s="7">
        <f t="shared" si="11"/>
        <v>3.6853448275862069</v>
      </c>
      <c r="AB8" s="7">
        <f t="shared" si="12"/>
        <v>8.1077586206896548</v>
      </c>
      <c r="AC8" s="9">
        <f t="shared" si="4"/>
        <v>2.2000000000000002</v>
      </c>
      <c r="AD8" s="5">
        <f t="shared" si="5"/>
        <v>232</v>
      </c>
    </row>
    <row r="9" spans="1:32" x14ac:dyDescent="0.25">
      <c r="A9" s="1">
        <v>1986</v>
      </c>
      <c r="B9" s="1">
        <v>12</v>
      </c>
      <c r="C9" s="1">
        <v>8</v>
      </c>
      <c r="D9" s="1">
        <v>30</v>
      </c>
      <c r="E9" s="1">
        <v>30</v>
      </c>
      <c r="F9" s="1">
        <v>0</v>
      </c>
      <c r="G9" s="1">
        <v>1</v>
      </c>
      <c r="H9" s="1">
        <v>0</v>
      </c>
      <c r="I9" s="1">
        <v>0</v>
      </c>
      <c r="J9" s="8">
        <v>178</v>
      </c>
      <c r="K9" s="1">
        <v>119</v>
      </c>
      <c r="L9" s="1">
        <v>72</v>
      </c>
      <c r="M9" s="1">
        <v>66</v>
      </c>
      <c r="N9" s="1">
        <v>14</v>
      </c>
      <c r="O9" s="1">
        <v>82</v>
      </c>
      <c r="P9" s="1">
        <v>5</v>
      </c>
      <c r="Q9" s="1">
        <v>194</v>
      </c>
      <c r="R9" s="1">
        <v>4</v>
      </c>
      <c r="S9" s="1">
        <v>0</v>
      </c>
      <c r="T9" s="1">
        <v>15</v>
      </c>
      <c r="U9" s="1">
        <v>729</v>
      </c>
      <c r="V9" s="3">
        <f t="shared" si="0"/>
        <v>0.6</v>
      </c>
      <c r="W9" s="5">
        <f t="shared" si="1"/>
        <v>3.3370786516853932</v>
      </c>
      <c r="X9" s="3">
        <f t="shared" si="2"/>
        <v>1.1292134831460674</v>
      </c>
      <c r="Y9" s="7">
        <f t="shared" si="9"/>
        <v>6.0168539325842696</v>
      </c>
      <c r="Z9" s="7">
        <f t="shared" si="10"/>
        <v>0.7078651685393258</v>
      </c>
      <c r="AA9" s="7">
        <f t="shared" si="11"/>
        <v>4.1460674157303368</v>
      </c>
      <c r="AB9" s="7">
        <f t="shared" si="12"/>
        <v>9.808988764044944</v>
      </c>
      <c r="AC9" s="9">
        <f t="shared" si="4"/>
        <v>2.3658536585365852</v>
      </c>
      <c r="AD9" s="5">
        <f t="shared" si="5"/>
        <v>178</v>
      </c>
    </row>
    <row r="10" spans="1:32" x14ac:dyDescent="0.25">
      <c r="A10" s="1">
        <v>1987</v>
      </c>
      <c r="B10" s="1">
        <v>8</v>
      </c>
      <c r="C10" s="1">
        <v>16</v>
      </c>
      <c r="D10" s="1">
        <v>34</v>
      </c>
      <c r="E10" s="1">
        <v>34</v>
      </c>
      <c r="F10" s="1">
        <v>0</v>
      </c>
      <c r="G10" s="1">
        <v>0</v>
      </c>
      <c r="H10" s="1">
        <v>0</v>
      </c>
      <c r="I10" s="1">
        <v>0</v>
      </c>
      <c r="J10" s="8">
        <v>211.2</v>
      </c>
      <c r="K10" s="1">
        <v>154</v>
      </c>
      <c r="L10" s="1">
        <v>75</v>
      </c>
      <c r="M10" s="1">
        <v>65</v>
      </c>
      <c r="N10" s="1">
        <v>14</v>
      </c>
      <c r="O10" s="1">
        <v>87</v>
      </c>
      <c r="P10" s="1">
        <v>2</v>
      </c>
      <c r="Q10" s="1">
        <v>270</v>
      </c>
      <c r="R10" s="1">
        <v>4</v>
      </c>
      <c r="S10" s="1">
        <v>2</v>
      </c>
      <c r="T10" s="1">
        <v>10</v>
      </c>
      <c r="U10" s="1">
        <v>873</v>
      </c>
      <c r="V10" s="3">
        <f t="shared" si="0"/>
        <v>0.33333333333333331</v>
      </c>
      <c r="W10" s="5">
        <f t="shared" si="1"/>
        <v>2.7637795275590555</v>
      </c>
      <c r="X10" s="3">
        <f t="shared" si="2"/>
        <v>1.1385826771653544</v>
      </c>
      <c r="Y10" s="7">
        <f t="shared" si="9"/>
        <v>6.5480314960629933</v>
      </c>
      <c r="Z10" s="7">
        <f t="shared" si="10"/>
        <v>0.59527559055118118</v>
      </c>
      <c r="AA10" s="7">
        <f t="shared" si="11"/>
        <v>3.6992125984251976</v>
      </c>
      <c r="AB10" s="7">
        <f t="shared" si="12"/>
        <v>11.480314960629924</v>
      </c>
      <c r="AC10" s="9">
        <f t="shared" si="4"/>
        <v>3.103448275862069</v>
      </c>
      <c r="AD10" s="5">
        <f t="shared" si="5"/>
        <v>211.66666666666663</v>
      </c>
    </row>
    <row r="11" spans="1:32" x14ac:dyDescent="0.25">
      <c r="A11" s="1">
        <v>1988</v>
      </c>
      <c r="B11" s="1">
        <v>12</v>
      </c>
      <c r="C11" s="1">
        <v>11</v>
      </c>
      <c r="D11" s="1">
        <v>33</v>
      </c>
      <c r="E11" s="1">
        <v>33</v>
      </c>
      <c r="F11" s="1">
        <v>0</v>
      </c>
      <c r="G11" s="1">
        <v>4</v>
      </c>
      <c r="H11" s="1">
        <v>1</v>
      </c>
      <c r="I11" s="1">
        <v>0</v>
      </c>
      <c r="J11" s="8">
        <v>220</v>
      </c>
      <c r="K11" s="1">
        <v>186</v>
      </c>
      <c r="L11" s="1">
        <v>98</v>
      </c>
      <c r="M11" s="1">
        <v>86</v>
      </c>
      <c r="N11" s="1">
        <v>18</v>
      </c>
      <c r="O11" s="1">
        <v>87</v>
      </c>
      <c r="P11" s="1">
        <v>6</v>
      </c>
      <c r="Q11" s="1">
        <v>228</v>
      </c>
      <c r="R11" s="1">
        <v>7</v>
      </c>
      <c r="S11" s="1">
        <v>7</v>
      </c>
      <c r="T11" s="1">
        <v>10</v>
      </c>
      <c r="U11" s="1">
        <v>930</v>
      </c>
      <c r="V11" s="3">
        <f t="shared" si="0"/>
        <v>0.52173913043478259</v>
      </c>
      <c r="W11" s="5">
        <f t="shared" si="1"/>
        <v>3.5181818181818181</v>
      </c>
      <c r="X11" s="3">
        <f t="shared" si="2"/>
        <v>1.240909090909091</v>
      </c>
      <c r="Y11" s="7">
        <f t="shared" si="9"/>
        <v>7.6090909090909093</v>
      </c>
      <c r="Z11" s="7">
        <f t="shared" si="6"/>
        <v>0.73636363636363633</v>
      </c>
      <c r="AA11" s="7">
        <f t="shared" si="7"/>
        <v>3.5590909090909091</v>
      </c>
      <c r="AB11" s="7">
        <f t="shared" si="8"/>
        <v>9.327272727272728</v>
      </c>
      <c r="AC11" s="9">
        <f t="shared" si="4"/>
        <v>2.6206896551724137</v>
      </c>
      <c r="AD11" s="5">
        <f t="shared" si="5"/>
        <v>220</v>
      </c>
    </row>
    <row r="12" spans="1:32" s="13" customFormat="1" x14ac:dyDescent="0.25">
      <c r="A12" s="13">
        <f>COUNT(A3:A11)</f>
        <v>9</v>
      </c>
      <c r="B12" s="13">
        <f t="shared" ref="B12:I12" si="13">SUM(B3:B11)</f>
        <v>106</v>
      </c>
      <c r="C12" s="13">
        <f t="shared" si="13"/>
        <v>94</v>
      </c>
      <c r="D12" s="13">
        <f t="shared" si="13"/>
        <v>282</v>
      </c>
      <c r="E12" s="13">
        <f t="shared" si="13"/>
        <v>282</v>
      </c>
      <c r="F12" s="13">
        <f t="shared" si="13"/>
        <v>0</v>
      </c>
      <c r="G12" s="13">
        <f t="shared" si="13"/>
        <v>38</v>
      </c>
      <c r="H12" s="13">
        <f t="shared" si="13"/>
        <v>13</v>
      </c>
      <c r="I12" s="13">
        <f t="shared" si="13"/>
        <v>0</v>
      </c>
      <c r="J12" s="12">
        <f>INT(AD12)+3*(AD12-INT(AD12))/10</f>
        <v>1854.2</v>
      </c>
      <c r="K12" s="13">
        <f t="shared" ref="K12:U12" si="14">SUM(K3:K11)</f>
        <v>1441</v>
      </c>
      <c r="L12" s="13">
        <f t="shared" si="14"/>
        <v>739</v>
      </c>
      <c r="M12" s="13">
        <f t="shared" si="14"/>
        <v>645</v>
      </c>
      <c r="N12" s="13">
        <f t="shared" si="14"/>
        <v>111</v>
      </c>
      <c r="O12" s="13">
        <f t="shared" si="14"/>
        <v>796</v>
      </c>
      <c r="P12" s="13">
        <f t="shared" si="14"/>
        <v>31</v>
      </c>
      <c r="Q12" s="13">
        <f t="shared" si="14"/>
        <v>1866</v>
      </c>
      <c r="R12" s="13">
        <f t="shared" si="14"/>
        <v>44</v>
      </c>
      <c r="S12" s="13">
        <f t="shared" si="14"/>
        <v>20</v>
      </c>
      <c r="T12" s="13">
        <f t="shared" si="14"/>
        <v>104</v>
      </c>
      <c r="U12" s="13">
        <f t="shared" si="14"/>
        <v>7716</v>
      </c>
      <c r="V12" s="10">
        <f t="shared" si="0"/>
        <v>0.53</v>
      </c>
      <c r="W12" s="11">
        <f t="shared" si="1"/>
        <v>3.1299424874191226</v>
      </c>
      <c r="X12" s="10">
        <f t="shared" si="2"/>
        <v>1.2061466570812365</v>
      </c>
      <c r="Y12" s="12">
        <f t="shared" si="9"/>
        <v>6.9926312005751265</v>
      </c>
      <c r="Z12" s="12">
        <f t="shared" si="6"/>
        <v>0.53864126527677936</v>
      </c>
      <c r="AA12" s="12">
        <f t="shared" si="7"/>
        <v>3.862688713156003</v>
      </c>
      <c r="AB12" s="12">
        <f t="shared" si="8"/>
        <v>9.0549964054636956</v>
      </c>
      <c r="AC12" s="11">
        <f t="shared" si="4"/>
        <v>2.3442211055276383</v>
      </c>
      <c r="AD12" s="11">
        <f>SUM(AD3:AD11)</f>
        <v>1854.6666666666665</v>
      </c>
    </row>
    <row r="13" spans="1:32" s="13" customFormat="1" x14ac:dyDescent="0.25">
      <c r="A13" s="13" t="s">
        <v>45</v>
      </c>
      <c r="B13" s="13" t="s">
        <v>24</v>
      </c>
      <c r="C13" s="13" t="s">
        <v>25</v>
      </c>
      <c r="D13" s="13" t="s">
        <v>1</v>
      </c>
      <c r="E13" s="13" t="s">
        <v>27</v>
      </c>
      <c r="F13" s="13" t="s">
        <v>28</v>
      </c>
      <c r="G13" s="13" t="s">
        <v>29</v>
      </c>
      <c r="H13" s="13" t="s">
        <v>30</v>
      </c>
      <c r="I13" s="13" t="s">
        <v>31</v>
      </c>
      <c r="J13" s="12" t="s">
        <v>32</v>
      </c>
      <c r="K13" s="13" t="s">
        <v>4</v>
      </c>
      <c r="L13" s="13" t="s">
        <v>3</v>
      </c>
      <c r="M13" s="13" t="s">
        <v>33</v>
      </c>
      <c r="N13" s="13" t="s">
        <v>7</v>
      </c>
      <c r="O13" s="13" t="s">
        <v>12</v>
      </c>
      <c r="P13" s="13" t="s">
        <v>13</v>
      </c>
      <c r="Q13" s="13" t="s">
        <v>11</v>
      </c>
      <c r="R13" s="13" t="s">
        <v>14</v>
      </c>
      <c r="S13" s="13" t="s">
        <v>34</v>
      </c>
      <c r="T13" s="13" t="s">
        <v>35</v>
      </c>
      <c r="U13" s="13" t="s">
        <v>36</v>
      </c>
      <c r="V13" s="10" t="s">
        <v>26</v>
      </c>
      <c r="W13" s="11" t="s">
        <v>37</v>
      </c>
      <c r="X13" s="10" t="s">
        <v>38</v>
      </c>
      <c r="Y13" s="13" t="s">
        <v>39</v>
      </c>
      <c r="Z13" s="13" t="s">
        <v>40</v>
      </c>
      <c r="AA13" s="12" t="s">
        <v>41</v>
      </c>
      <c r="AB13" s="12" t="s">
        <v>42</v>
      </c>
      <c r="AC13" s="11" t="s">
        <v>43</v>
      </c>
      <c r="AD13" s="11" t="s">
        <v>44</v>
      </c>
    </row>
  </sheetData>
  <pageMargins left="0.7" right="0.7" top="0.75" bottom="0.75" header="0.3" footer="0.3"/>
  <ignoredErrors>
    <ignoredError sqref="J12 Y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A13" sqref="A13:XFD13"/>
    </sheetView>
  </sheetViews>
  <sheetFormatPr defaultRowHeight="15" x14ac:dyDescent="0.25"/>
  <cols>
    <col min="1" max="1" width="5.42578125" style="1" bestFit="1" customWidth="1"/>
    <col min="2" max="2" width="4" style="1" bestFit="1" customWidth="1"/>
    <col min="3" max="4" width="5" style="1" bestFit="1" customWidth="1"/>
    <col min="5" max="5" width="4" style="1" bestFit="1" customWidth="1"/>
    <col min="6" max="6" width="5" style="1" bestFit="1" customWidth="1"/>
    <col min="7" max="7" width="4" style="1" bestFit="1" customWidth="1"/>
    <col min="8" max="8" width="3.140625" style="1" bestFit="1" customWidth="1"/>
    <col min="9" max="10" width="4" style="1" bestFit="1" customWidth="1"/>
    <col min="11" max="11" width="3.140625" style="1" bestFit="1" customWidth="1"/>
    <col min="12" max="12" width="4" style="1" bestFit="1" customWidth="1"/>
    <col min="13" max="13" width="5" style="1" bestFit="1" customWidth="1"/>
    <col min="14" max="14" width="4" style="1" bestFit="1" customWidth="1"/>
    <col min="15" max="15" width="4.5703125" style="1" bestFit="1" customWidth="1"/>
    <col min="16" max="16" width="3.28515625" style="1" bestFit="1" customWidth="1"/>
    <col min="17" max="17" width="3" style="1" bestFit="1" customWidth="1"/>
    <col min="18" max="18" width="3.85546875" style="1" bestFit="1" customWidth="1"/>
    <col min="19" max="19" width="4.5703125" style="1" bestFit="1" customWidth="1"/>
    <col min="20" max="20" width="4.5703125" style="2" bestFit="1" customWidth="1"/>
    <col min="21" max="21" width="4.7109375" style="2" bestFit="1" customWidth="1"/>
    <col min="22" max="23" width="4.5703125" style="2" bestFit="1" customWidth="1"/>
    <col min="24" max="24" width="6.28515625" style="2" bestFit="1" customWidth="1"/>
    <col min="25" max="25" width="5" style="19" bestFit="1" customWidth="1"/>
    <col min="26" max="16384" width="9.140625" style="1"/>
  </cols>
  <sheetData>
    <row r="1" spans="1:25" x14ac:dyDescent="0.25">
      <c r="A1" s="25" t="s">
        <v>23</v>
      </c>
      <c r="B1" s="25"/>
      <c r="C1" s="25"/>
    </row>
    <row r="2" spans="1:25" s="18" customFormat="1" x14ac:dyDescent="0.25">
      <c r="A2" s="18" t="s">
        <v>0</v>
      </c>
      <c r="B2" s="18" t="s">
        <v>1</v>
      </c>
      <c r="C2" s="18" t="s">
        <v>22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17</v>
      </c>
      <c r="K2" s="18" t="s">
        <v>18</v>
      </c>
      <c r="L2" s="18" t="s">
        <v>12</v>
      </c>
      <c r="M2" s="18" t="s">
        <v>11</v>
      </c>
      <c r="N2" s="18" t="s">
        <v>16</v>
      </c>
      <c r="O2" s="18" t="s">
        <v>14</v>
      </c>
      <c r="P2" s="18" t="s">
        <v>21</v>
      </c>
      <c r="Q2" s="18" t="s">
        <v>15</v>
      </c>
      <c r="R2" s="18" t="s">
        <v>13</v>
      </c>
      <c r="S2" s="18" t="s">
        <v>48</v>
      </c>
      <c r="T2" s="4" t="s">
        <v>20</v>
      </c>
      <c r="U2" s="4" t="s">
        <v>8</v>
      </c>
      <c r="V2" s="4" t="s">
        <v>9</v>
      </c>
      <c r="W2" s="4" t="s">
        <v>10</v>
      </c>
      <c r="X2" s="4" t="s">
        <v>47</v>
      </c>
      <c r="Y2" s="18" t="s">
        <v>49</v>
      </c>
    </row>
    <row r="3" spans="1:25" x14ac:dyDescent="0.25">
      <c r="A3" s="1">
        <v>1980</v>
      </c>
      <c r="B3" s="1">
        <v>35</v>
      </c>
      <c r="C3" s="1">
        <v>982</v>
      </c>
      <c r="D3" s="1">
        <v>867</v>
      </c>
      <c r="E3" s="1">
        <v>100</v>
      </c>
      <c r="F3" s="1">
        <v>205</v>
      </c>
      <c r="G3" s="1">
        <v>32</v>
      </c>
      <c r="H3" s="1">
        <v>4</v>
      </c>
      <c r="I3" s="1">
        <v>10</v>
      </c>
      <c r="J3" s="1">
        <v>24</v>
      </c>
      <c r="K3" s="1">
        <v>12</v>
      </c>
      <c r="L3" s="1">
        <v>98</v>
      </c>
      <c r="M3" s="1">
        <v>200</v>
      </c>
      <c r="N3" s="1">
        <v>17</v>
      </c>
      <c r="O3" s="1">
        <v>3</v>
      </c>
      <c r="P3" s="1">
        <v>7</v>
      </c>
      <c r="Q3" s="1">
        <v>7</v>
      </c>
      <c r="R3" s="1">
        <v>1</v>
      </c>
      <c r="S3" s="1">
        <v>16</v>
      </c>
      <c r="T3" s="3">
        <f t="shared" ref="T3:T12" si="0">IF(D3=0,".---",F3/D3)</f>
        <v>0.2364475201845444</v>
      </c>
      <c r="U3" s="3">
        <f t="shared" ref="U3:U12" si="1">IF((D3+L3+O3+Q3)=0,".---",(F3+L3+O3)/(D3+L3+O3+Q3))</f>
        <v>0.31384615384615383</v>
      </c>
      <c r="V3" s="3">
        <f>IF(D3=0,".---",Y3/D3)</f>
        <v>0.31718569780853517</v>
      </c>
      <c r="W3" s="3">
        <f t="shared" ref="W3:W12" si="2">U3+V3</f>
        <v>0.631031851654689</v>
      </c>
      <c r="X3" s="3">
        <f>IF((D3-M3-I3+Q3)=0,".---",(F3-I3)/(D3-M3-I3+Q3))</f>
        <v>0.29367469879518071</v>
      </c>
      <c r="Y3" s="19">
        <f>(F3-G3-H3-I3)+2*G3+3*H3+4*I3</f>
        <v>275</v>
      </c>
    </row>
    <row r="4" spans="1:25" x14ac:dyDescent="0.25">
      <c r="A4" s="1">
        <v>1981</v>
      </c>
      <c r="B4" s="1">
        <v>21</v>
      </c>
      <c r="C4" s="1">
        <v>605</v>
      </c>
      <c r="D4" s="1">
        <v>528</v>
      </c>
      <c r="E4" s="1">
        <v>34</v>
      </c>
      <c r="F4" s="1">
        <v>99</v>
      </c>
      <c r="G4" s="1">
        <v>7</v>
      </c>
      <c r="H4" s="1">
        <v>1</v>
      </c>
      <c r="I4" s="1">
        <v>2</v>
      </c>
      <c r="J4" s="1">
        <v>21</v>
      </c>
      <c r="K4" s="1">
        <v>7</v>
      </c>
      <c r="L4" s="1">
        <v>68</v>
      </c>
      <c r="M4" s="1">
        <v>140</v>
      </c>
      <c r="N4" s="1">
        <v>10</v>
      </c>
      <c r="O4" s="1">
        <v>1</v>
      </c>
      <c r="P4" s="1">
        <v>5</v>
      </c>
      <c r="Q4" s="1">
        <v>3</v>
      </c>
      <c r="R4" s="1">
        <v>1</v>
      </c>
      <c r="S4" s="1">
        <v>11</v>
      </c>
      <c r="T4" s="3">
        <f t="shared" si="0"/>
        <v>0.1875</v>
      </c>
      <c r="U4" s="3">
        <f t="shared" si="1"/>
        <v>0.28000000000000003</v>
      </c>
      <c r="V4" s="3">
        <f t="shared" ref="V4:V12" si="3">IF(D4=0,".---",Y4/D4)</f>
        <v>0.21590909090909091</v>
      </c>
      <c r="W4" s="3">
        <f t="shared" si="2"/>
        <v>0.49590909090909097</v>
      </c>
      <c r="X4" s="3">
        <f t="shared" ref="X4:X12" si="4">IF((D4-M4-I4+Q4)=0,".---",(F4-I4)/(D4-M4-I4+Q4))</f>
        <v>0.24935732647814909</v>
      </c>
      <c r="Y4" s="19">
        <f t="shared" ref="Y4:Y11" si="5">(F4-G4-H4-I4)+2*G4+3*H4+4*I4</f>
        <v>114</v>
      </c>
    </row>
    <row r="5" spans="1:25" x14ac:dyDescent="0.25">
      <c r="A5" s="1">
        <v>1982</v>
      </c>
      <c r="B5" s="1">
        <v>35</v>
      </c>
      <c r="C5" s="1">
        <v>1050</v>
      </c>
      <c r="D5" s="1">
        <v>920</v>
      </c>
      <c r="E5" s="1">
        <v>100</v>
      </c>
      <c r="F5" s="1">
        <v>196</v>
      </c>
      <c r="G5" s="1">
        <v>31</v>
      </c>
      <c r="H5" s="1">
        <v>6</v>
      </c>
      <c r="I5" s="1">
        <v>20</v>
      </c>
      <c r="J5" s="1">
        <v>39</v>
      </c>
      <c r="K5" s="1">
        <v>12</v>
      </c>
      <c r="L5" s="1">
        <v>109</v>
      </c>
      <c r="M5" s="1">
        <v>245</v>
      </c>
      <c r="N5" s="1">
        <v>12</v>
      </c>
      <c r="O5" s="1">
        <v>8</v>
      </c>
      <c r="P5" s="1">
        <v>9</v>
      </c>
      <c r="Q5" s="1">
        <v>3</v>
      </c>
      <c r="R5" s="1">
        <v>3</v>
      </c>
      <c r="S5" s="1">
        <v>13</v>
      </c>
      <c r="T5" s="3">
        <f t="shared" si="0"/>
        <v>0.21304347826086956</v>
      </c>
      <c r="U5" s="3">
        <f t="shared" si="1"/>
        <v>0.30096153846153845</v>
      </c>
      <c r="V5" s="3">
        <f t="shared" si="3"/>
        <v>0.32500000000000001</v>
      </c>
      <c r="W5" s="3">
        <f t="shared" si="2"/>
        <v>0.62596153846153846</v>
      </c>
      <c r="X5" s="3">
        <f t="shared" si="4"/>
        <v>0.26747720364741639</v>
      </c>
      <c r="Y5" s="19">
        <f t="shared" si="5"/>
        <v>299</v>
      </c>
    </row>
    <row r="6" spans="1:25" x14ac:dyDescent="0.25">
      <c r="A6" s="1">
        <v>1983</v>
      </c>
      <c r="B6" s="1">
        <v>29</v>
      </c>
      <c r="C6" s="1">
        <v>804</v>
      </c>
      <c r="D6" s="1">
        <v>686</v>
      </c>
      <c r="E6" s="1">
        <v>73</v>
      </c>
      <c r="F6" s="1">
        <v>134</v>
      </c>
      <c r="G6" s="1">
        <v>21</v>
      </c>
      <c r="H6" s="1">
        <v>4</v>
      </c>
      <c r="I6" s="1">
        <v>9</v>
      </c>
      <c r="J6" s="1">
        <v>21</v>
      </c>
      <c r="K6" s="1">
        <v>8</v>
      </c>
      <c r="L6" s="1">
        <v>101</v>
      </c>
      <c r="M6" s="1">
        <v>183</v>
      </c>
      <c r="N6" s="1">
        <v>20</v>
      </c>
      <c r="O6" s="1">
        <v>4</v>
      </c>
      <c r="P6" s="1">
        <v>7</v>
      </c>
      <c r="Q6" s="1">
        <v>5</v>
      </c>
      <c r="R6" s="1">
        <v>3</v>
      </c>
      <c r="S6" s="1">
        <v>8</v>
      </c>
      <c r="T6" s="3">
        <f t="shared" si="0"/>
        <v>0.19533527696793002</v>
      </c>
      <c r="U6" s="3">
        <f t="shared" si="1"/>
        <v>0.30025125628140703</v>
      </c>
      <c r="V6" s="3">
        <f t="shared" si="3"/>
        <v>0.27696793002915454</v>
      </c>
      <c r="W6" s="3">
        <f t="shared" si="2"/>
        <v>0.57721918631056157</v>
      </c>
      <c r="X6" s="3">
        <f t="shared" si="4"/>
        <v>0.25050100200400799</v>
      </c>
      <c r="Y6" s="19">
        <f t="shared" si="5"/>
        <v>190</v>
      </c>
    </row>
    <row r="7" spans="1:25" x14ac:dyDescent="0.25">
      <c r="A7" s="1">
        <v>1984</v>
      </c>
      <c r="B7" s="1">
        <v>30</v>
      </c>
      <c r="C7" s="1">
        <v>760</v>
      </c>
      <c r="D7" s="1">
        <v>676</v>
      </c>
      <c r="E7" s="1">
        <v>78</v>
      </c>
      <c r="F7" s="1">
        <v>143</v>
      </c>
      <c r="G7" s="1">
        <v>19</v>
      </c>
      <c r="H7" s="1">
        <v>4</v>
      </c>
      <c r="I7" s="1">
        <v>12</v>
      </c>
      <c r="J7" s="1">
        <v>37</v>
      </c>
      <c r="K7" s="1">
        <v>7</v>
      </c>
      <c r="L7" s="1">
        <v>69</v>
      </c>
      <c r="M7" s="1">
        <v>197</v>
      </c>
      <c r="N7" s="1">
        <v>10</v>
      </c>
      <c r="O7" s="1">
        <v>4</v>
      </c>
      <c r="P7" s="1">
        <v>4</v>
      </c>
      <c r="Q7" s="1">
        <v>6</v>
      </c>
      <c r="R7" s="1">
        <v>2</v>
      </c>
      <c r="S7" s="1">
        <v>11</v>
      </c>
      <c r="T7" s="3">
        <f t="shared" si="0"/>
        <v>0.21153846153846154</v>
      </c>
      <c r="U7" s="3">
        <f t="shared" si="1"/>
        <v>0.28609271523178809</v>
      </c>
      <c r="V7" s="3">
        <f t="shared" si="3"/>
        <v>0.30473372781065089</v>
      </c>
      <c r="W7" s="3">
        <f t="shared" si="2"/>
        <v>0.59082644304243903</v>
      </c>
      <c r="X7" s="3">
        <f t="shared" si="4"/>
        <v>0.27695560253699791</v>
      </c>
      <c r="Y7" s="19">
        <f t="shared" si="5"/>
        <v>206</v>
      </c>
    </row>
    <row r="8" spans="1:25" x14ac:dyDescent="0.25">
      <c r="A8" s="1">
        <v>1985</v>
      </c>
      <c r="B8" s="1">
        <v>35</v>
      </c>
      <c r="C8" s="1">
        <v>983</v>
      </c>
      <c r="D8" s="1">
        <v>856</v>
      </c>
      <c r="E8" s="1">
        <v>108</v>
      </c>
      <c r="F8" s="1">
        <v>205</v>
      </c>
      <c r="G8" s="1">
        <v>33</v>
      </c>
      <c r="H8" s="1">
        <v>8</v>
      </c>
      <c r="I8" s="1">
        <v>12</v>
      </c>
      <c r="J8" s="1">
        <v>31</v>
      </c>
      <c r="K8" s="1">
        <v>12</v>
      </c>
      <c r="L8" s="1">
        <v>95</v>
      </c>
      <c r="M8" s="1">
        <v>209</v>
      </c>
      <c r="N8" s="1">
        <v>16</v>
      </c>
      <c r="O8" s="1">
        <v>9</v>
      </c>
      <c r="P8" s="1">
        <v>11</v>
      </c>
      <c r="Q8" s="1">
        <v>12</v>
      </c>
      <c r="R8" s="1">
        <v>8</v>
      </c>
      <c r="S8" s="1">
        <v>10</v>
      </c>
      <c r="T8" s="3">
        <f t="shared" si="0"/>
        <v>0.23948598130841123</v>
      </c>
      <c r="U8" s="3">
        <f t="shared" si="1"/>
        <v>0.31790123456790126</v>
      </c>
      <c r="V8" s="3">
        <f t="shared" si="3"/>
        <v>0.33878504672897197</v>
      </c>
      <c r="W8" s="3">
        <f t="shared" si="2"/>
        <v>0.65668628129687323</v>
      </c>
      <c r="X8" s="3">
        <f t="shared" si="4"/>
        <v>0.29829984544049459</v>
      </c>
      <c r="Y8" s="19">
        <f t="shared" si="5"/>
        <v>290</v>
      </c>
    </row>
    <row r="9" spans="1:25" x14ac:dyDescent="0.25">
      <c r="A9" s="1">
        <v>1986</v>
      </c>
      <c r="B9" s="1">
        <v>30</v>
      </c>
      <c r="C9" s="1">
        <v>729</v>
      </c>
      <c r="D9" s="1">
        <v>634</v>
      </c>
      <c r="E9" s="1">
        <v>72</v>
      </c>
      <c r="F9" s="1">
        <v>119</v>
      </c>
      <c r="G9" s="1">
        <v>30</v>
      </c>
      <c r="H9" s="1">
        <v>4</v>
      </c>
      <c r="I9" s="1">
        <v>14</v>
      </c>
      <c r="J9" s="1">
        <v>26</v>
      </c>
      <c r="K9" s="1">
        <v>9</v>
      </c>
      <c r="L9" s="1">
        <v>82</v>
      </c>
      <c r="M9" s="1">
        <v>194</v>
      </c>
      <c r="N9" s="1">
        <v>9</v>
      </c>
      <c r="O9" s="1">
        <v>4</v>
      </c>
      <c r="P9" s="1">
        <v>5</v>
      </c>
      <c r="Q9" s="1">
        <v>4</v>
      </c>
      <c r="R9" s="1">
        <v>5</v>
      </c>
      <c r="S9" s="1">
        <v>7</v>
      </c>
      <c r="T9" s="3">
        <f t="shared" si="0"/>
        <v>0.18769716088328076</v>
      </c>
      <c r="U9" s="3">
        <f t="shared" si="1"/>
        <v>0.28314917127071826</v>
      </c>
      <c r="V9" s="3">
        <f t="shared" si="3"/>
        <v>0.31388012618296529</v>
      </c>
      <c r="W9" s="3">
        <f t="shared" si="2"/>
        <v>0.59702929745368349</v>
      </c>
      <c r="X9" s="3">
        <f t="shared" si="4"/>
        <v>0.2441860465116279</v>
      </c>
      <c r="Y9" s="19">
        <f t="shared" si="5"/>
        <v>199</v>
      </c>
    </row>
    <row r="10" spans="1:25" x14ac:dyDescent="0.25">
      <c r="A10" s="1">
        <v>1987</v>
      </c>
      <c r="B10" s="1">
        <v>34</v>
      </c>
      <c r="C10" s="1">
        <v>873</v>
      </c>
      <c r="D10" s="1">
        <v>771</v>
      </c>
      <c r="E10" s="1">
        <v>75</v>
      </c>
      <c r="F10" s="1">
        <v>154</v>
      </c>
      <c r="G10" s="1">
        <v>23</v>
      </c>
      <c r="H10" s="1">
        <v>3</v>
      </c>
      <c r="I10" s="1">
        <v>14</v>
      </c>
      <c r="J10" s="1">
        <v>45</v>
      </c>
      <c r="K10" s="1">
        <v>7</v>
      </c>
      <c r="L10" s="1">
        <v>87</v>
      </c>
      <c r="M10" s="1">
        <v>270</v>
      </c>
      <c r="N10" s="1">
        <v>6</v>
      </c>
      <c r="O10" s="1">
        <v>4</v>
      </c>
      <c r="P10" s="1">
        <v>9</v>
      </c>
      <c r="Q10" s="1">
        <v>1</v>
      </c>
      <c r="R10" s="1">
        <v>2</v>
      </c>
      <c r="S10" s="1">
        <v>6</v>
      </c>
      <c r="T10" s="3">
        <f t="shared" si="0"/>
        <v>0.19974059662775617</v>
      </c>
      <c r="U10" s="3">
        <f t="shared" si="1"/>
        <v>0.28389339513325607</v>
      </c>
      <c r="V10" s="3">
        <f t="shared" si="3"/>
        <v>0.29182879377431908</v>
      </c>
      <c r="W10" s="3">
        <f t="shared" si="2"/>
        <v>0.57572218890757521</v>
      </c>
      <c r="X10" s="3">
        <f t="shared" si="4"/>
        <v>0.28688524590163933</v>
      </c>
      <c r="Y10" s="19">
        <f t="shared" si="5"/>
        <v>225</v>
      </c>
    </row>
    <row r="11" spans="1:25" x14ac:dyDescent="0.25">
      <c r="A11" s="1">
        <v>1988</v>
      </c>
      <c r="B11" s="1">
        <v>33</v>
      </c>
      <c r="C11" s="1">
        <v>930</v>
      </c>
      <c r="D11" s="1">
        <v>818</v>
      </c>
      <c r="E11" s="1">
        <v>98</v>
      </c>
      <c r="F11" s="1">
        <v>186</v>
      </c>
      <c r="G11" s="1">
        <v>36</v>
      </c>
      <c r="H11" s="1">
        <v>4</v>
      </c>
      <c r="I11" s="1">
        <v>18</v>
      </c>
      <c r="J11" s="1">
        <v>46</v>
      </c>
      <c r="K11" s="1">
        <v>8</v>
      </c>
      <c r="L11" s="1">
        <v>87</v>
      </c>
      <c r="M11" s="1">
        <v>228</v>
      </c>
      <c r="N11" s="1">
        <v>7</v>
      </c>
      <c r="O11" s="1">
        <v>7</v>
      </c>
      <c r="P11" s="1">
        <v>10</v>
      </c>
      <c r="Q11" s="1">
        <v>8</v>
      </c>
      <c r="R11" s="1">
        <v>6</v>
      </c>
      <c r="S11" s="1">
        <v>14</v>
      </c>
      <c r="T11" s="3">
        <f t="shared" si="0"/>
        <v>0.22738386308068459</v>
      </c>
      <c r="U11" s="3">
        <f t="shared" si="1"/>
        <v>0.30434782608695654</v>
      </c>
      <c r="V11" s="3">
        <f t="shared" si="3"/>
        <v>0.3471882640586797</v>
      </c>
      <c r="W11" s="3">
        <f t="shared" si="2"/>
        <v>0.65153609014563618</v>
      </c>
      <c r="X11" s="3">
        <f t="shared" si="4"/>
        <v>0.28965517241379313</v>
      </c>
      <c r="Y11" s="19">
        <f t="shared" si="5"/>
        <v>284</v>
      </c>
    </row>
    <row r="12" spans="1:25" s="18" customFormat="1" x14ac:dyDescent="0.25">
      <c r="A12" s="18">
        <f>COUNT(A3:A11)</f>
        <v>9</v>
      </c>
      <c r="B12" s="18">
        <f>SUM(B3:B11)</f>
        <v>282</v>
      </c>
      <c r="C12" s="18">
        <f t="shared" ref="C12:R12" si="6">SUM(C3:C11)</f>
        <v>7716</v>
      </c>
      <c r="D12" s="18">
        <f t="shared" si="6"/>
        <v>6756</v>
      </c>
      <c r="E12" s="18">
        <f t="shared" si="6"/>
        <v>738</v>
      </c>
      <c r="F12" s="18">
        <f t="shared" si="6"/>
        <v>1441</v>
      </c>
      <c r="G12" s="18">
        <f t="shared" si="6"/>
        <v>232</v>
      </c>
      <c r="H12" s="18">
        <f t="shared" si="6"/>
        <v>38</v>
      </c>
      <c r="I12" s="18">
        <f t="shared" si="6"/>
        <v>111</v>
      </c>
      <c r="J12" s="18">
        <f t="shared" si="6"/>
        <v>290</v>
      </c>
      <c r="K12" s="18">
        <f t="shared" si="6"/>
        <v>82</v>
      </c>
      <c r="L12" s="18">
        <f t="shared" si="6"/>
        <v>796</v>
      </c>
      <c r="M12" s="18">
        <f t="shared" si="6"/>
        <v>1866</v>
      </c>
      <c r="N12" s="18">
        <f t="shared" si="6"/>
        <v>107</v>
      </c>
      <c r="O12" s="18">
        <f t="shared" si="6"/>
        <v>44</v>
      </c>
      <c r="P12" s="18">
        <f t="shared" si="6"/>
        <v>67</v>
      </c>
      <c r="Q12" s="18">
        <f t="shared" si="6"/>
        <v>49</v>
      </c>
      <c r="R12" s="18">
        <f t="shared" si="6"/>
        <v>31</v>
      </c>
      <c r="S12" s="18">
        <f>SUM(S3:S11)</f>
        <v>96</v>
      </c>
      <c r="T12" s="4">
        <f t="shared" si="0"/>
        <v>0.21329188869153345</v>
      </c>
      <c r="U12" s="4">
        <f t="shared" si="1"/>
        <v>0.2983649444081099</v>
      </c>
      <c r="V12" s="4">
        <f t="shared" si="3"/>
        <v>0.30817051509769094</v>
      </c>
      <c r="W12" s="4">
        <f t="shared" si="2"/>
        <v>0.60653545950580079</v>
      </c>
      <c r="X12" s="4">
        <f t="shared" si="4"/>
        <v>0.27547638773819388</v>
      </c>
      <c r="Y12" s="18">
        <f>SUM(Y3:Y11)</f>
        <v>2082</v>
      </c>
    </row>
    <row r="13" spans="1:25" s="18" customFormat="1" x14ac:dyDescent="0.25">
      <c r="A13" s="18" t="s">
        <v>45</v>
      </c>
      <c r="B13" s="18" t="s">
        <v>1</v>
      </c>
      <c r="C13" s="18" t="s">
        <v>22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  <c r="J13" s="18" t="s">
        <v>17</v>
      </c>
      <c r="K13" s="18" t="s">
        <v>18</v>
      </c>
      <c r="L13" s="18" t="s">
        <v>12</v>
      </c>
      <c r="M13" s="18" t="s">
        <v>11</v>
      </c>
      <c r="N13" s="18" t="s">
        <v>16</v>
      </c>
      <c r="O13" s="18" t="s">
        <v>14</v>
      </c>
      <c r="P13" s="18" t="s">
        <v>21</v>
      </c>
      <c r="Q13" s="18" t="s">
        <v>15</v>
      </c>
      <c r="R13" s="18" t="s">
        <v>13</v>
      </c>
      <c r="S13" s="18" t="s">
        <v>48</v>
      </c>
      <c r="T13" s="4" t="s">
        <v>20</v>
      </c>
      <c r="U13" s="4" t="s">
        <v>8</v>
      </c>
      <c r="V13" s="4" t="s">
        <v>9</v>
      </c>
      <c r="W13" s="4" t="s">
        <v>10</v>
      </c>
      <c r="X13" s="4" t="s">
        <v>47</v>
      </c>
      <c r="Y13" s="18" t="s">
        <v>49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K12" sqref="K12"/>
    </sheetView>
  </sheetViews>
  <sheetFormatPr defaultRowHeight="15" x14ac:dyDescent="0.25"/>
  <cols>
    <col min="1" max="1" width="5.42578125" style="1" bestFit="1" customWidth="1"/>
    <col min="2" max="2" width="4.140625" style="23" bestFit="1" customWidth="1"/>
    <col min="3" max="4" width="4" style="1" bestFit="1" customWidth="1"/>
    <col min="5" max="5" width="3.5703125" style="1" bestFit="1" customWidth="1"/>
    <col min="6" max="6" width="6.5703125" style="8" bestFit="1" customWidth="1"/>
    <col min="7" max="7" width="3.5703125" style="1" bestFit="1" customWidth="1"/>
    <col min="8" max="8" width="4" style="1" bestFit="1" customWidth="1"/>
    <col min="9" max="9" width="3" style="1" bestFit="1" customWidth="1"/>
    <col min="10" max="10" width="3.42578125" style="1" bestFit="1" customWidth="1"/>
    <col min="11" max="12" width="3.42578125" style="1" customWidth="1"/>
    <col min="13" max="13" width="4" style="1" bestFit="1" customWidth="1"/>
    <col min="14" max="14" width="3.140625" style="1" bestFit="1" customWidth="1"/>
    <col min="15" max="15" width="4.5703125" style="1" bestFit="1" customWidth="1"/>
    <col min="16" max="16" width="4" style="1" bestFit="1" customWidth="1"/>
    <col min="17" max="17" width="5.28515625" style="2" bestFit="1" customWidth="1"/>
    <col min="18" max="18" width="5" style="6" bestFit="1" customWidth="1"/>
    <col min="19" max="19" width="5.42578125" style="6" bestFit="1" customWidth="1"/>
    <col min="20" max="20" width="4.7109375" style="8" bestFit="1" customWidth="1"/>
    <col min="21" max="21" width="7.5703125" style="6" bestFit="1" customWidth="1"/>
    <col min="22" max="16384" width="9.140625" style="1"/>
  </cols>
  <sheetData>
    <row r="1" spans="1:21" x14ac:dyDescent="0.25">
      <c r="A1" s="25" t="s">
        <v>23</v>
      </c>
      <c r="B1" s="25"/>
      <c r="C1" s="25"/>
      <c r="D1" s="25"/>
    </row>
    <row r="2" spans="1:21" s="18" customFormat="1" x14ac:dyDescent="0.25">
      <c r="A2" s="18" t="s">
        <v>0</v>
      </c>
      <c r="B2" s="24" t="s">
        <v>50</v>
      </c>
      <c r="C2" s="18" t="s">
        <v>1</v>
      </c>
      <c r="D2" s="18" t="s">
        <v>27</v>
      </c>
      <c r="E2" s="18" t="s">
        <v>29</v>
      </c>
      <c r="F2" s="21" t="s">
        <v>51</v>
      </c>
      <c r="G2" s="18" t="s">
        <v>52</v>
      </c>
      <c r="H2" s="18" t="s">
        <v>53</v>
      </c>
      <c r="I2" s="18" t="s">
        <v>54</v>
      </c>
      <c r="J2" s="18" t="s">
        <v>16</v>
      </c>
      <c r="K2" s="18" t="s">
        <v>64</v>
      </c>
      <c r="L2" s="18" t="s">
        <v>35</v>
      </c>
      <c r="M2" s="18" t="s">
        <v>17</v>
      </c>
      <c r="N2" s="18" t="s">
        <v>18</v>
      </c>
      <c r="O2" s="18" t="s">
        <v>59</v>
      </c>
      <c r="P2" s="18" t="s">
        <v>55</v>
      </c>
      <c r="Q2" s="4" t="s">
        <v>61</v>
      </c>
      <c r="R2" s="20" t="s">
        <v>57</v>
      </c>
      <c r="S2" s="20" t="s">
        <v>58</v>
      </c>
      <c r="T2" s="21" t="s">
        <v>60</v>
      </c>
      <c r="U2" s="20" t="s">
        <v>62</v>
      </c>
    </row>
    <row r="3" spans="1:21" x14ac:dyDescent="0.25">
      <c r="A3" s="1">
        <v>1980</v>
      </c>
      <c r="B3" s="23" t="s">
        <v>56</v>
      </c>
      <c r="C3" s="1">
        <v>35</v>
      </c>
      <c r="D3" s="1">
        <v>35</v>
      </c>
      <c r="E3" s="1">
        <v>4</v>
      </c>
      <c r="F3" s="8">
        <v>233.2</v>
      </c>
      <c r="G3" s="1">
        <v>13</v>
      </c>
      <c r="H3" s="1">
        <v>27</v>
      </c>
      <c r="I3" s="1">
        <v>5</v>
      </c>
      <c r="J3" s="1">
        <v>0</v>
      </c>
      <c r="K3" s="1" t="s">
        <v>65</v>
      </c>
      <c r="L3" s="1" t="s">
        <v>65</v>
      </c>
      <c r="M3" s="1">
        <v>24</v>
      </c>
      <c r="N3" s="1">
        <v>12</v>
      </c>
      <c r="O3" s="1">
        <v>3</v>
      </c>
      <c r="P3" s="19">
        <f t="shared" ref="P3:P13" si="0">G3+H3+I3</f>
        <v>45</v>
      </c>
      <c r="Q3" s="3">
        <f t="shared" ref="Q3:Q13" si="1">IF(P3=0,".---",(G3+H3)/P3)</f>
        <v>0.88888888888888884</v>
      </c>
      <c r="R3" s="5">
        <f t="shared" ref="R3:R13" si="2">IF(U3=0,"-.--",9*(G3+H3)/U3)</f>
        <v>1.5406562054208277</v>
      </c>
      <c r="S3" s="5">
        <f t="shared" ref="S3:S13" si="3">IF(C3=0,"-.--",(G3+H3)/C3)</f>
        <v>1.1428571428571428</v>
      </c>
      <c r="T3" s="7">
        <f>IF((M3+N3)=0,"--.-",100*N3/(M3+N3))</f>
        <v>33.333333333333336</v>
      </c>
      <c r="U3" s="5">
        <f t="shared" ref="U3:U11" si="4">INT(F3)+10*(F3-INT(F3))/3</f>
        <v>233.66666666666663</v>
      </c>
    </row>
    <row r="4" spans="1:21" x14ac:dyDescent="0.25">
      <c r="A4" s="1">
        <v>1981</v>
      </c>
      <c r="B4" s="23" t="s">
        <v>56</v>
      </c>
      <c r="C4" s="1">
        <v>21</v>
      </c>
      <c r="D4" s="1">
        <v>21</v>
      </c>
      <c r="E4" s="1">
        <v>5</v>
      </c>
      <c r="F4" s="8">
        <v>149</v>
      </c>
      <c r="G4" s="1">
        <v>5</v>
      </c>
      <c r="H4" s="1">
        <v>16</v>
      </c>
      <c r="I4" s="1">
        <v>1</v>
      </c>
      <c r="J4" s="1">
        <v>3</v>
      </c>
      <c r="K4" s="1" t="s">
        <v>65</v>
      </c>
      <c r="L4" s="1" t="s">
        <v>65</v>
      </c>
      <c r="M4" s="1">
        <v>21</v>
      </c>
      <c r="N4" s="1">
        <v>7</v>
      </c>
      <c r="O4" s="1">
        <v>1</v>
      </c>
      <c r="P4" s="19">
        <f t="shared" si="0"/>
        <v>22</v>
      </c>
      <c r="Q4" s="3">
        <f t="shared" si="1"/>
        <v>0.95454545454545459</v>
      </c>
      <c r="R4" s="5">
        <f t="shared" si="2"/>
        <v>1.2684563758389262</v>
      </c>
      <c r="S4" s="5">
        <f t="shared" si="3"/>
        <v>1</v>
      </c>
      <c r="T4" s="7">
        <f t="shared" ref="T4:T13" si="5">IF((M4+N4)=0,"--.-",100*N4/(M4+N4))</f>
        <v>25</v>
      </c>
      <c r="U4" s="5">
        <f t="shared" si="4"/>
        <v>149</v>
      </c>
    </row>
    <row r="5" spans="1:21" x14ac:dyDescent="0.25">
      <c r="A5" s="1">
        <v>1982</v>
      </c>
      <c r="B5" s="23" t="s">
        <v>56</v>
      </c>
      <c r="C5" s="1">
        <v>35</v>
      </c>
      <c r="D5" s="1">
        <v>35</v>
      </c>
      <c r="E5" s="1">
        <v>10</v>
      </c>
      <c r="F5" s="8">
        <v>250.1</v>
      </c>
      <c r="G5" s="1">
        <v>9</v>
      </c>
      <c r="H5" s="1">
        <v>33</v>
      </c>
      <c r="I5" s="1">
        <v>2</v>
      </c>
      <c r="J5" s="1">
        <v>1</v>
      </c>
      <c r="K5" s="1" t="s">
        <v>65</v>
      </c>
      <c r="L5" s="1" t="s">
        <v>65</v>
      </c>
      <c r="M5" s="1">
        <v>39</v>
      </c>
      <c r="N5" s="1">
        <v>12</v>
      </c>
      <c r="O5" s="1">
        <v>2</v>
      </c>
      <c r="P5" s="19">
        <f t="shared" si="0"/>
        <v>44</v>
      </c>
      <c r="Q5" s="3">
        <f t="shared" si="1"/>
        <v>0.95454545454545459</v>
      </c>
      <c r="R5" s="5">
        <f t="shared" si="2"/>
        <v>1.5099866844207723</v>
      </c>
      <c r="S5" s="5">
        <f t="shared" si="3"/>
        <v>1.2</v>
      </c>
      <c r="T5" s="7">
        <f t="shared" si="5"/>
        <v>23.529411764705884</v>
      </c>
      <c r="U5" s="5">
        <f t="shared" si="4"/>
        <v>250.33333333333331</v>
      </c>
    </row>
    <row r="6" spans="1:21" x14ac:dyDescent="0.25">
      <c r="A6" s="1">
        <v>1983</v>
      </c>
      <c r="B6" s="23" t="s">
        <v>56</v>
      </c>
      <c r="C6" s="1">
        <v>29</v>
      </c>
      <c r="D6" s="1">
        <v>29</v>
      </c>
      <c r="E6" s="1">
        <v>5</v>
      </c>
      <c r="F6" s="8">
        <v>196.1</v>
      </c>
      <c r="G6" s="1">
        <v>4</v>
      </c>
      <c r="H6" s="1">
        <v>28</v>
      </c>
      <c r="I6" s="1">
        <v>2</v>
      </c>
      <c r="J6" s="1">
        <v>0</v>
      </c>
      <c r="K6" s="1" t="s">
        <v>65</v>
      </c>
      <c r="L6" s="1" t="s">
        <v>65</v>
      </c>
      <c r="M6" s="1">
        <v>21</v>
      </c>
      <c r="N6" s="1">
        <v>8</v>
      </c>
      <c r="O6" s="1">
        <v>2</v>
      </c>
      <c r="P6" s="19">
        <f t="shared" si="0"/>
        <v>34</v>
      </c>
      <c r="Q6" s="3">
        <f t="shared" si="1"/>
        <v>0.94117647058823528</v>
      </c>
      <c r="R6" s="5">
        <f t="shared" si="2"/>
        <v>1.4668930390492361</v>
      </c>
      <c r="S6" s="5">
        <f t="shared" si="3"/>
        <v>1.103448275862069</v>
      </c>
      <c r="T6" s="7">
        <f t="shared" si="5"/>
        <v>27.586206896551722</v>
      </c>
      <c r="U6" s="5">
        <f t="shared" si="4"/>
        <v>196.33333333333331</v>
      </c>
    </row>
    <row r="7" spans="1:21" x14ac:dyDescent="0.25">
      <c r="A7" s="1">
        <v>1984</v>
      </c>
      <c r="B7" s="23" t="s">
        <v>56</v>
      </c>
      <c r="C7" s="1">
        <v>30</v>
      </c>
      <c r="D7" s="1">
        <v>30</v>
      </c>
      <c r="E7" s="1">
        <v>5</v>
      </c>
      <c r="F7" s="8">
        <v>183.2</v>
      </c>
      <c r="G7" s="1">
        <v>7</v>
      </c>
      <c r="H7" s="1">
        <v>11</v>
      </c>
      <c r="I7" s="1">
        <v>2</v>
      </c>
      <c r="J7" s="1">
        <v>0</v>
      </c>
      <c r="K7" s="1" t="s">
        <v>65</v>
      </c>
      <c r="L7" s="1" t="s">
        <v>65</v>
      </c>
      <c r="M7" s="1">
        <v>37</v>
      </c>
      <c r="N7" s="1">
        <v>7</v>
      </c>
      <c r="O7" s="1">
        <v>0</v>
      </c>
      <c r="P7" s="19">
        <f t="shared" si="0"/>
        <v>20</v>
      </c>
      <c r="Q7" s="3">
        <f t="shared" si="1"/>
        <v>0.9</v>
      </c>
      <c r="R7" s="5">
        <f t="shared" si="2"/>
        <v>0.88203266787658818</v>
      </c>
      <c r="S7" s="5">
        <f t="shared" si="3"/>
        <v>0.6</v>
      </c>
      <c r="T7" s="7">
        <f t="shared" si="5"/>
        <v>15.909090909090908</v>
      </c>
      <c r="U7" s="5">
        <f t="shared" si="4"/>
        <v>183.66666666666663</v>
      </c>
    </row>
    <row r="8" spans="1:21" x14ac:dyDescent="0.25">
      <c r="A8" s="1">
        <v>1985</v>
      </c>
      <c r="B8" s="23" t="s">
        <v>56</v>
      </c>
      <c r="C8" s="1">
        <v>35</v>
      </c>
      <c r="D8" s="1">
        <v>35</v>
      </c>
      <c r="E8" s="1">
        <v>4</v>
      </c>
      <c r="F8" s="8">
        <v>232</v>
      </c>
      <c r="G8" s="1">
        <v>6</v>
      </c>
      <c r="H8" s="1">
        <v>20</v>
      </c>
      <c r="I8" s="1">
        <v>2</v>
      </c>
      <c r="J8" s="1">
        <v>0</v>
      </c>
      <c r="K8" s="1" t="s">
        <v>65</v>
      </c>
      <c r="L8" s="1" t="s">
        <v>65</v>
      </c>
      <c r="M8" s="1">
        <v>31</v>
      </c>
      <c r="N8" s="1">
        <v>12</v>
      </c>
      <c r="O8" s="1">
        <v>1</v>
      </c>
      <c r="P8" s="19">
        <f t="shared" si="0"/>
        <v>28</v>
      </c>
      <c r="Q8" s="3">
        <f t="shared" si="1"/>
        <v>0.9285714285714286</v>
      </c>
      <c r="R8" s="5">
        <f t="shared" si="2"/>
        <v>1.0086206896551724</v>
      </c>
      <c r="S8" s="5">
        <f t="shared" si="3"/>
        <v>0.74285714285714288</v>
      </c>
      <c r="T8" s="7">
        <f t="shared" si="5"/>
        <v>27.906976744186046</v>
      </c>
      <c r="U8" s="5">
        <f t="shared" si="4"/>
        <v>232</v>
      </c>
    </row>
    <row r="9" spans="1:21" x14ac:dyDescent="0.25">
      <c r="A9" s="1">
        <v>1986</v>
      </c>
      <c r="B9" s="23" t="s">
        <v>56</v>
      </c>
      <c r="C9" s="1">
        <v>30</v>
      </c>
      <c r="D9" s="1">
        <v>30</v>
      </c>
      <c r="E9" s="1">
        <v>1</v>
      </c>
      <c r="F9" s="8">
        <v>178</v>
      </c>
      <c r="G9" s="1">
        <v>10</v>
      </c>
      <c r="H9" s="1">
        <v>17</v>
      </c>
      <c r="I9" s="1">
        <v>2</v>
      </c>
      <c r="J9" s="1">
        <v>2</v>
      </c>
      <c r="K9" s="1" t="s">
        <v>65</v>
      </c>
      <c r="L9" s="1" t="s">
        <v>65</v>
      </c>
      <c r="M9" s="1">
        <v>26</v>
      </c>
      <c r="N9" s="1">
        <v>9</v>
      </c>
      <c r="O9" s="1">
        <v>0</v>
      </c>
      <c r="P9" s="19">
        <f t="shared" si="0"/>
        <v>29</v>
      </c>
      <c r="Q9" s="3">
        <f t="shared" si="1"/>
        <v>0.93103448275862066</v>
      </c>
      <c r="R9" s="5">
        <f t="shared" si="2"/>
        <v>1.3651685393258426</v>
      </c>
      <c r="S9" s="5">
        <f t="shared" si="3"/>
        <v>0.9</v>
      </c>
      <c r="T9" s="7">
        <f t="shared" si="5"/>
        <v>25.714285714285715</v>
      </c>
      <c r="U9" s="5">
        <f t="shared" si="4"/>
        <v>178</v>
      </c>
    </row>
    <row r="10" spans="1:21" x14ac:dyDescent="0.25">
      <c r="A10" s="1">
        <v>1987</v>
      </c>
      <c r="B10" s="23" t="s">
        <v>56</v>
      </c>
      <c r="C10" s="1">
        <v>34</v>
      </c>
      <c r="D10" s="1">
        <v>34</v>
      </c>
      <c r="E10" s="1">
        <v>0</v>
      </c>
      <c r="F10" s="8">
        <v>211.2</v>
      </c>
      <c r="G10" s="1">
        <v>11</v>
      </c>
      <c r="H10" s="1">
        <v>18</v>
      </c>
      <c r="I10" s="1">
        <v>1</v>
      </c>
      <c r="J10" s="1">
        <v>1</v>
      </c>
      <c r="K10" s="1" t="s">
        <v>65</v>
      </c>
      <c r="L10" s="1" t="s">
        <v>65</v>
      </c>
      <c r="M10" s="1">
        <v>45</v>
      </c>
      <c r="N10" s="1">
        <v>7</v>
      </c>
      <c r="O10" s="1">
        <v>0</v>
      </c>
      <c r="P10" s="19">
        <f t="shared" si="0"/>
        <v>30</v>
      </c>
      <c r="Q10" s="3">
        <f t="shared" si="1"/>
        <v>0.96666666666666667</v>
      </c>
      <c r="R10" s="5">
        <f t="shared" si="2"/>
        <v>1.2330708661417324</v>
      </c>
      <c r="S10" s="5">
        <f t="shared" si="3"/>
        <v>0.8529411764705882</v>
      </c>
      <c r="T10" s="7">
        <f t="shared" si="5"/>
        <v>13.461538461538462</v>
      </c>
      <c r="U10" s="5">
        <f t="shared" si="4"/>
        <v>211.66666666666663</v>
      </c>
    </row>
    <row r="11" spans="1:21" x14ac:dyDescent="0.25">
      <c r="A11" s="1">
        <v>1988</v>
      </c>
      <c r="B11" s="23" t="s">
        <v>56</v>
      </c>
      <c r="C11" s="1">
        <v>33</v>
      </c>
      <c r="D11" s="1">
        <v>33</v>
      </c>
      <c r="E11" s="1">
        <v>4</v>
      </c>
      <c r="F11" s="8">
        <v>220</v>
      </c>
      <c r="G11" s="1">
        <v>8</v>
      </c>
      <c r="H11" s="1">
        <v>18</v>
      </c>
      <c r="I11" s="1">
        <v>4</v>
      </c>
      <c r="J11" s="1">
        <v>0</v>
      </c>
      <c r="K11" s="1" t="s">
        <v>65</v>
      </c>
      <c r="L11" s="1" t="s">
        <v>65</v>
      </c>
      <c r="M11" s="1">
        <v>46</v>
      </c>
      <c r="N11" s="1">
        <v>8</v>
      </c>
      <c r="O11" s="1">
        <v>1</v>
      </c>
      <c r="P11" s="19">
        <f t="shared" si="0"/>
        <v>30</v>
      </c>
      <c r="Q11" s="3">
        <f t="shared" si="1"/>
        <v>0.8666666666666667</v>
      </c>
      <c r="R11" s="5">
        <f t="shared" si="2"/>
        <v>1.0636363636363637</v>
      </c>
      <c r="S11" s="5">
        <f t="shared" si="3"/>
        <v>0.78787878787878785</v>
      </c>
      <c r="T11" s="7">
        <f t="shared" si="5"/>
        <v>14.814814814814815</v>
      </c>
      <c r="U11" s="5">
        <f t="shared" si="4"/>
        <v>220</v>
      </c>
    </row>
    <row r="12" spans="1:21" s="18" customFormat="1" x14ac:dyDescent="0.25">
      <c r="A12" s="18">
        <f>COUNTIF(B3:B11,B12)</f>
        <v>9</v>
      </c>
      <c r="B12" s="22" t="s">
        <v>56</v>
      </c>
      <c r="C12" s="18">
        <f>SUMIF(B3:B11,B12,C3:C11)</f>
        <v>282</v>
      </c>
      <c r="D12" s="18">
        <f>SUMIF(B3:B11,B12,D3:D11)</f>
        <v>282</v>
      </c>
      <c r="E12" s="18">
        <f>SUMIF(B3:B11,B12,E3:E11)</f>
        <v>38</v>
      </c>
      <c r="F12" s="21">
        <f>INT(U12)+3*(U12-INT(U12))/10</f>
        <v>1854.2</v>
      </c>
      <c r="G12" s="18">
        <f>SUMIF(B3:B11,B12,G3:G11)</f>
        <v>73</v>
      </c>
      <c r="H12" s="18">
        <f>SUMIF(B3:B11,B12,H3:H11)</f>
        <v>188</v>
      </c>
      <c r="I12" s="18">
        <f>SUMIF(B3:B11,B12,I3:I11)</f>
        <v>21</v>
      </c>
      <c r="J12" s="18">
        <f>SUMIF(B3:B11,B12,J3:J11)</f>
        <v>7</v>
      </c>
      <c r="K12" s="18">
        <f>SUMIF(B3:B11,B12,K3:K11)</f>
        <v>0</v>
      </c>
      <c r="L12" s="18">
        <f>SUMIF(B3:B11,B12,L3:L11)</f>
        <v>0</v>
      </c>
      <c r="M12" s="18">
        <f>SUMIF(B3:B11,B12,M3:M11)</f>
        <v>290</v>
      </c>
      <c r="N12" s="18">
        <f>SUMIF(B3:B11,B12,N3:N11)</f>
        <v>82</v>
      </c>
      <c r="O12" s="18">
        <f>SUMIF(B3:B11,B12,O3:O11)</f>
        <v>10</v>
      </c>
      <c r="P12" s="18">
        <f t="shared" si="0"/>
        <v>282</v>
      </c>
      <c r="Q12" s="4">
        <f t="shared" si="1"/>
        <v>0.92553191489361697</v>
      </c>
      <c r="R12" s="20">
        <f t="shared" si="2"/>
        <v>1.2665348670021568</v>
      </c>
      <c r="S12" s="20">
        <f t="shared" si="3"/>
        <v>0.92553191489361697</v>
      </c>
      <c r="T12" s="21">
        <f t="shared" ref="T12" si="6">IF((M12+N12)=0,"--.-",100*N12/(M12+N12))</f>
        <v>22.043010752688172</v>
      </c>
      <c r="U12" s="20">
        <f>SUMIF(B3:B11,B12,U3:U11)</f>
        <v>1854.6666666666665</v>
      </c>
    </row>
    <row r="13" spans="1:21" s="18" customFormat="1" x14ac:dyDescent="0.25">
      <c r="A13" s="18">
        <f>SUM(IF(FREQUENCY(A3:A11,A3:A11)&gt;0,1))</f>
        <v>9</v>
      </c>
      <c r="B13" s="24" t="s">
        <v>63</v>
      </c>
      <c r="C13" s="18">
        <f>SUM(C3:C11)</f>
        <v>282</v>
      </c>
      <c r="D13" s="18">
        <f>SUM(D3:D11)</f>
        <v>282</v>
      </c>
      <c r="E13" s="18">
        <f>SUM(E3:E11)</f>
        <v>38</v>
      </c>
      <c r="F13" s="21">
        <f>INT(U13)+3*(U13-INT(U13))/10</f>
        <v>1854.2</v>
      </c>
      <c r="G13" s="18">
        <f>SUM(G3:G11)</f>
        <v>73</v>
      </c>
      <c r="H13" s="18">
        <f>SUM(H3:H11)</f>
        <v>188</v>
      </c>
      <c r="I13" s="18">
        <f t="shared" ref="I13:O13" si="7">SUM(I3:I11)</f>
        <v>21</v>
      </c>
      <c r="J13" s="18">
        <f t="shared" si="7"/>
        <v>7</v>
      </c>
      <c r="K13" s="18">
        <f>SUM(K3:K11)</f>
        <v>0</v>
      </c>
      <c r="L13" s="18">
        <f>SUM(L3:L11)</f>
        <v>0</v>
      </c>
      <c r="M13" s="18">
        <f t="shared" si="7"/>
        <v>290</v>
      </c>
      <c r="N13" s="18">
        <f t="shared" si="7"/>
        <v>82</v>
      </c>
      <c r="O13" s="18">
        <f t="shared" si="7"/>
        <v>10</v>
      </c>
      <c r="P13" s="18">
        <f t="shared" si="0"/>
        <v>282</v>
      </c>
      <c r="Q13" s="4">
        <f t="shared" si="1"/>
        <v>0.92553191489361697</v>
      </c>
      <c r="R13" s="20">
        <f t="shared" si="2"/>
        <v>1.2665348670021568</v>
      </c>
      <c r="S13" s="20">
        <f t="shared" si="3"/>
        <v>0.92553191489361697</v>
      </c>
      <c r="T13" s="21">
        <f t="shared" si="5"/>
        <v>22.043010752688172</v>
      </c>
      <c r="U13" s="20">
        <f>SUM(U3:U11)</f>
        <v>1854.6666666666665</v>
      </c>
    </row>
    <row r="14" spans="1:21" s="18" customFormat="1" x14ac:dyDescent="0.25">
      <c r="A14" s="18" t="s">
        <v>45</v>
      </c>
      <c r="B14" s="24" t="s">
        <v>50</v>
      </c>
      <c r="C14" s="18" t="s">
        <v>1</v>
      </c>
      <c r="D14" s="18" t="s">
        <v>27</v>
      </c>
      <c r="E14" s="18" t="s">
        <v>29</v>
      </c>
      <c r="F14" s="21" t="s">
        <v>51</v>
      </c>
      <c r="G14" s="18" t="s">
        <v>52</v>
      </c>
      <c r="H14" s="18" t="s">
        <v>53</v>
      </c>
      <c r="I14" s="18" t="s">
        <v>54</v>
      </c>
      <c r="J14" s="18" t="s">
        <v>16</v>
      </c>
      <c r="K14" s="18" t="s">
        <v>64</v>
      </c>
      <c r="L14" s="18" t="s">
        <v>35</v>
      </c>
      <c r="M14" s="18" t="s">
        <v>17</v>
      </c>
      <c r="N14" s="18" t="s">
        <v>18</v>
      </c>
      <c r="O14" s="18" t="s">
        <v>59</v>
      </c>
      <c r="P14" s="18" t="s">
        <v>55</v>
      </c>
      <c r="Q14" s="4" t="s">
        <v>61</v>
      </c>
      <c r="R14" s="20" t="s">
        <v>57</v>
      </c>
      <c r="S14" s="20" t="s">
        <v>58</v>
      </c>
      <c r="T14" s="21" t="s">
        <v>60</v>
      </c>
      <c r="U14" s="20" t="s">
        <v>62</v>
      </c>
    </row>
  </sheetData>
  <mergeCells count="1">
    <mergeCell ref="A1:D1"/>
  </mergeCells>
  <pageMargins left="0.7" right="0.7" top="0.75" bottom="0.75" header="0.3" footer="0.3"/>
  <ignoredErrors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Batting</vt:lpstr>
      <vt:lpstr>Pitching</vt:lpstr>
      <vt:lpstr>Batting Against</vt:lpstr>
      <vt:lpstr>Fielding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</dc:creator>
  <cp:lastModifiedBy>Darrell</cp:lastModifiedBy>
  <dcterms:created xsi:type="dcterms:W3CDTF">2013-07-19T01:19:05Z</dcterms:created>
  <dcterms:modified xsi:type="dcterms:W3CDTF">2013-07-19T16:27:56Z</dcterms:modified>
</cp:coreProperties>
</file>